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EB-SRV\sales &amp; administration\SALES &amp; MARKETING\SALES TOOLS\US PRODUCTS\Price List &amp; Distributor Codes\"/>
    </mc:Choice>
  </mc:AlternateContent>
  <xr:revisionPtr revIDLastSave="0" documentId="13_ncr:1_{8CDCE8B8-95F1-4740-B556-7DCDF148D951}" xr6:coauthVersionLast="47" xr6:coauthVersionMax="47" xr10:uidLastSave="{00000000-0000-0000-0000-000000000000}"/>
  <workbookProtection workbookAlgorithmName="SHA-512" workbookHashValue="4CPgff42jAihc6JRa8a4n6SSyIHJX5BLdy07wu/kmNGMnN3+whdwHqeaymJI33IjWoDWPjVMRs+Ho0ocoixpnQ==" workbookSaltValue="zPf4nSrma9HeMtBtmwaV6A==" workbookSpinCount="100000" lockStructure="1"/>
  <bookViews>
    <workbookView xWindow="-96" yWindow="0" windowWidth="11712" windowHeight="12336" firstSheet="1" activeTab="1" xr2:uid="{00000000-000D-0000-FFFF-FFFF00000000}"/>
  </bookViews>
  <sheets>
    <sheet name="JL PRICE LIST" sheetId="11" state="hidden" r:id="rId1"/>
    <sheet name="US Licensing" sheetId="12" r:id="rId2"/>
    <sheet name="Sheet1" sheetId="13" r:id="rId3"/>
  </sheets>
  <definedNames>
    <definedName name="_xlnm._FilterDatabase" localSheetId="0" hidden="1">'JL PRICE LIST'!$A$4:$X$4</definedName>
    <definedName name="_xlnm._FilterDatabase" localSheetId="1" hidden="1">'US Licensing'!$E$1:$E$43</definedName>
    <definedName name="Item_Pricing">#REF!</definedName>
    <definedName name="Item_Pricing_Details">#REF!</definedName>
    <definedName name="NewPriceJOB">#REF!</definedName>
    <definedName name="NewPriceRTL">#REF!</definedName>
    <definedName name="NewPriceWHL">#REF!</definedName>
    <definedName name="Price_List_Tax_Authorities">#REF!</definedName>
    <definedName name="priceJOB">#REF!</definedName>
    <definedName name="priceRTL">#REF!</definedName>
    <definedName name="priceWHL">#REF!</definedName>
    <definedName name="Pricing_Price_Checks">#REF!</definedName>
    <definedName name="_xlnm.Print_Titles" localSheetId="1">'US Licensing'!$10:$11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53" i="12" l="1"/>
  <c r="W153" i="12"/>
  <c r="V145" i="12"/>
  <c r="V146" i="12"/>
  <c r="V147" i="12"/>
  <c r="V148" i="12"/>
  <c r="V149" i="12"/>
  <c r="V150" i="12"/>
  <c r="V151" i="12"/>
  <c r="V152" i="12"/>
  <c r="V144" i="12"/>
  <c r="V142" i="12"/>
  <c r="V129" i="12"/>
  <c r="V117" i="12"/>
  <c r="V112" i="12"/>
  <c r="V106" i="12"/>
  <c r="V100" i="12"/>
  <c r="V95" i="12"/>
  <c r="V96" i="12"/>
  <c r="V97" i="12"/>
  <c r="V98" i="12"/>
  <c r="V94" i="12"/>
  <c r="V86" i="12"/>
  <c r="V79" i="12"/>
  <c r="V80" i="12"/>
  <c r="V81" i="12"/>
  <c r="V82" i="12"/>
  <c r="V83" i="12"/>
  <c r="V84" i="12"/>
  <c r="V78" i="12"/>
  <c r="V66" i="12"/>
  <c r="V67" i="12"/>
  <c r="V68" i="12"/>
  <c r="V69" i="12"/>
  <c r="V70" i="12"/>
  <c r="V71" i="12"/>
  <c r="V72" i="12"/>
  <c r="V73" i="12"/>
  <c r="V74" i="12"/>
  <c r="V75" i="12"/>
  <c r="V76" i="12"/>
  <c r="V65" i="12"/>
  <c r="V59" i="12"/>
  <c r="V60" i="12"/>
  <c r="V61" i="12"/>
  <c r="V62" i="12"/>
  <c r="V63" i="12"/>
  <c r="V58" i="12"/>
  <c r="V44" i="12"/>
  <c r="V51" i="12"/>
  <c r="V39" i="12"/>
  <c r="V14" i="12"/>
  <c r="V15" i="12"/>
  <c r="V16" i="12"/>
  <c r="V17" i="12"/>
  <c r="V18" i="12"/>
  <c r="V19" i="12"/>
  <c r="V20" i="12"/>
  <c r="V21" i="12"/>
  <c r="V22" i="12"/>
  <c r="V23" i="12"/>
  <c r="V24" i="12"/>
  <c r="V25" i="12"/>
  <c r="V26" i="12"/>
  <c r="V27" i="12"/>
  <c r="V28" i="12"/>
  <c r="V29" i="12"/>
  <c r="V30" i="12"/>
  <c r="V31" i="12"/>
  <c r="V32" i="12"/>
  <c r="V33" i="12"/>
  <c r="V34" i="12"/>
  <c r="V35" i="12"/>
  <c r="V36" i="12"/>
  <c r="V37" i="12"/>
  <c r="V13" i="12"/>
  <c r="AM112" i="12"/>
  <c r="AC112" i="12"/>
  <c r="M112" i="12"/>
  <c r="L112" i="12" s="1"/>
  <c r="AM145" i="12"/>
  <c r="AM146" i="12"/>
  <c r="AM147" i="12"/>
  <c r="AM148" i="12"/>
  <c r="AM149" i="12"/>
  <c r="AM150" i="12"/>
  <c r="AM151" i="12"/>
  <c r="AM152" i="12"/>
  <c r="AM144" i="12"/>
  <c r="AM142" i="12"/>
  <c r="AM106" i="12"/>
  <c r="AM100" i="12"/>
  <c r="AM95" i="12"/>
  <c r="AM96" i="12"/>
  <c r="AM97" i="12"/>
  <c r="AM98" i="12"/>
  <c r="AM94" i="12"/>
  <c r="AM87" i="12"/>
  <c r="AM88" i="12"/>
  <c r="AM89" i="12"/>
  <c r="AM90" i="12"/>
  <c r="AM91" i="12"/>
  <c r="AM92" i="12"/>
  <c r="AM86" i="12"/>
  <c r="AM79" i="12"/>
  <c r="AM80" i="12"/>
  <c r="AM81" i="12"/>
  <c r="AM82" i="12"/>
  <c r="AM83" i="12"/>
  <c r="AM84" i="12"/>
  <c r="AM78" i="12"/>
  <c r="AM66" i="12"/>
  <c r="AM67" i="12"/>
  <c r="AM68" i="12"/>
  <c r="AM69" i="12"/>
  <c r="AM71" i="12"/>
  <c r="AM72" i="12"/>
  <c r="AM73" i="12"/>
  <c r="AM74" i="12"/>
  <c r="AM75" i="12"/>
  <c r="AM76" i="12"/>
  <c r="AM65" i="12"/>
  <c r="AM59" i="12"/>
  <c r="AM60" i="12"/>
  <c r="AM61" i="12"/>
  <c r="AM62" i="12"/>
  <c r="AM63" i="12"/>
  <c r="AM58" i="12"/>
  <c r="AM51" i="12"/>
  <c r="AM44" i="12"/>
  <c r="AM39" i="12"/>
  <c r="AM15" i="12"/>
  <c r="AM16" i="12"/>
  <c r="AM17" i="12"/>
  <c r="AM18" i="12"/>
  <c r="AM19" i="12"/>
  <c r="AM20" i="12"/>
  <c r="AM21" i="12"/>
  <c r="AM22" i="12"/>
  <c r="AM23" i="12"/>
  <c r="AM24" i="12"/>
  <c r="AM25" i="12"/>
  <c r="AM26" i="12"/>
  <c r="AM27" i="12"/>
  <c r="AM28" i="12"/>
  <c r="AM29" i="12"/>
  <c r="AM30" i="12"/>
  <c r="AM31" i="12"/>
  <c r="AM32" i="12"/>
  <c r="AM33" i="12"/>
  <c r="AM34" i="12"/>
  <c r="AM35" i="12"/>
  <c r="AM36" i="12"/>
  <c r="AM37" i="12"/>
  <c r="AM14" i="12"/>
  <c r="AM13" i="12"/>
  <c r="AI131" i="12"/>
  <c r="AI132" i="12"/>
  <c r="AI133" i="12"/>
  <c r="AI134" i="12"/>
  <c r="AI135" i="12"/>
  <c r="AI136" i="12"/>
  <c r="AI137" i="12"/>
  <c r="AI138" i="12"/>
  <c r="AI139" i="12"/>
  <c r="AI130" i="12"/>
  <c r="AI119" i="12"/>
  <c r="AI120" i="12"/>
  <c r="AI121" i="12"/>
  <c r="AI122" i="12"/>
  <c r="AI123" i="12"/>
  <c r="AI124" i="12"/>
  <c r="AI125" i="12"/>
  <c r="AI126" i="12"/>
  <c r="AI127" i="12"/>
  <c r="AI128" i="12"/>
  <c r="AI118" i="12"/>
  <c r="M142" i="12" l="1"/>
  <c r="L142" i="12" s="1"/>
  <c r="M106" i="12"/>
  <c r="L106" i="12" s="1"/>
  <c r="M100" i="12"/>
  <c r="L100" i="12" s="1"/>
  <c r="M98" i="12"/>
  <c r="L98" i="12"/>
  <c r="M97" i="12"/>
  <c r="L97" i="12"/>
  <c r="M96" i="12"/>
  <c r="L96" i="12"/>
  <c r="M95" i="12"/>
  <c r="L95" i="12"/>
  <c r="M94" i="12"/>
  <c r="L94" i="12"/>
  <c r="AI142" i="12"/>
  <c r="M51" i="12"/>
  <c r="L51" i="12" s="1"/>
  <c r="AI84" i="12"/>
  <c r="M84" i="12"/>
  <c r="L84" i="12" s="1"/>
  <c r="AI89" i="12"/>
  <c r="M89" i="12"/>
  <c r="L89" i="12" s="1"/>
  <c r="AI88" i="12"/>
  <c r="M88" i="12"/>
  <c r="L88" i="12" s="1"/>
  <c r="AI87" i="12"/>
  <c r="M87" i="12"/>
  <c r="L87" i="12" s="1"/>
  <c r="AI86" i="12"/>
  <c r="M86" i="12"/>
  <c r="L86" i="12" s="1"/>
  <c r="M68" i="12"/>
  <c r="L68" i="12" s="1"/>
  <c r="AC60" i="12" l="1"/>
  <c r="AC59" i="12"/>
  <c r="AC58" i="12"/>
  <c r="M152" i="12"/>
  <c r="L152" i="12" s="1"/>
  <c r="M151" i="12"/>
  <c r="L151" i="12" s="1"/>
  <c r="M150" i="12"/>
  <c r="L150" i="12" s="1"/>
  <c r="M149" i="12"/>
  <c r="L149" i="12" s="1"/>
  <c r="M148" i="12"/>
  <c r="L148" i="12" s="1"/>
  <c r="M147" i="12"/>
  <c r="L147" i="12" s="1"/>
  <c r="AC146" i="12"/>
  <c r="M146" i="12"/>
  <c r="L146" i="12" s="1"/>
  <c r="AC145" i="12"/>
  <c r="M145" i="12"/>
  <c r="L145" i="12" s="1"/>
  <c r="AC144" i="12"/>
  <c r="M144" i="12"/>
  <c r="L144" i="12" s="1"/>
  <c r="M39" i="12" l="1"/>
  <c r="L39" i="12" s="1"/>
  <c r="M92" i="12"/>
  <c r="L92" i="12" s="1"/>
  <c r="M91" i="12"/>
  <c r="L91" i="12" s="1"/>
  <c r="M90" i="12"/>
  <c r="L90" i="12" s="1"/>
  <c r="M44" i="12"/>
  <c r="L44" i="12" s="1"/>
  <c r="AE44" i="12" l="1"/>
  <c r="M37" i="12"/>
  <c r="L37" i="12" s="1"/>
  <c r="AI37" i="12"/>
  <c r="AI83" i="12" l="1"/>
  <c r="M83" i="12"/>
  <c r="L83" i="12" s="1"/>
  <c r="M19" i="12"/>
  <c r="L19" i="12" s="1"/>
  <c r="AI19" i="12"/>
  <c r="AI82" i="12" l="1"/>
  <c r="AI28" i="12"/>
  <c r="M28" i="12"/>
  <c r="L28" i="12" s="1"/>
  <c r="AI21" i="12"/>
  <c r="M21" i="12"/>
  <c r="L21" i="12" s="1"/>
  <c r="M36" i="12"/>
  <c r="L36" i="12" s="1"/>
  <c r="M35" i="12"/>
  <c r="L35" i="12" s="1"/>
  <c r="M27" i="12"/>
  <c r="L27" i="12" s="1"/>
  <c r="M20" i="12"/>
  <c r="L20" i="12" s="1"/>
  <c r="M71" i="12"/>
  <c r="L71" i="12" s="1"/>
  <c r="AI76" i="12"/>
  <c r="M76" i="12"/>
  <c r="L76" i="12" s="1"/>
  <c r="AI75" i="12"/>
  <c r="M75" i="12"/>
  <c r="L75" i="12" s="1"/>
  <c r="AI74" i="12"/>
  <c r="M74" i="12"/>
  <c r="L74" i="12" s="1"/>
  <c r="AI73" i="12"/>
  <c r="M73" i="12"/>
  <c r="L73" i="12" s="1"/>
  <c r="M82" i="12"/>
  <c r="L82" i="12" s="1"/>
  <c r="AI81" i="12"/>
  <c r="M81" i="12"/>
  <c r="L81" i="12" s="1"/>
  <c r="AI14" i="12" l="1"/>
  <c r="AI15" i="12"/>
  <c r="AI16" i="12"/>
  <c r="AI17" i="12"/>
  <c r="AI18" i="12"/>
  <c r="AI22" i="12"/>
  <c r="AI23" i="12"/>
  <c r="AI24" i="12"/>
  <c r="AI25" i="12"/>
  <c r="AI26" i="12"/>
  <c r="AI29" i="12"/>
  <c r="AI30" i="12"/>
  <c r="AI31" i="12"/>
  <c r="AI32" i="12"/>
  <c r="AI33" i="12"/>
  <c r="AI34" i="12"/>
  <c r="AI39" i="12"/>
  <c r="AI40" i="12"/>
  <c r="AI41" i="12"/>
  <c r="AI42" i="12"/>
  <c r="AI43" i="12"/>
  <c r="AI78" i="12"/>
  <c r="AI79" i="12"/>
  <c r="AI80" i="12"/>
  <c r="AI13" i="12"/>
  <c r="M58" i="12" l="1"/>
  <c r="L58" i="12" s="1"/>
  <c r="M29" i="12"/>
  <c r="L29" i="12" s="1"/>
  <c r="M18" i="12"/>
  <c r="L18" i="12" s="1"/>
  <c r="M15" i="12"/>
  <c r="L15" i="12" s="1"/>
  <c r="M16" i="12"/>
  <c r="L16" i="12" s="1"/>
  <c r="M17" i="12"/>
  <c r="L17" i="12" s="1"/>
  <c r="M13" i="12"/>
  <c r="L13" i="12" s="1"/>
  <c r="M14" i="12"/>
  <c r="L14" i="12" s="1"/>
  <c r="M22" i="12"/>
  <c r="L22" i="12" s="1"/>
  <c r="M25" i="12"/>
  <c r="L25" i="12" s="1"/>
  <c r="M23" i="12"/>
  <c r="L23" i="12" s="1"/>
  <c r="M26" i="12"/>
  <c r="L26" i="12" s="1"/>
  <c r="M24" i="12"/>
  <c r="L24" i="12" s="1"/>
  <c r="M31" i="12"/>
  <c r="L31" i="12" s="1"/>
  <c r="M33" i="12"/>
  <c r="L33" i="12" s="1"/>
  <c r="M32" i="12"/>
  <c r="L32" i="12" s="1"/>
  <c r="M34" i="12"/>
  <c r="L34" i="12" s="1"/>
  <c r="M59" i="12"/>
  <c r="L59" i="12" s="1"/>
  <c r="M60" i="12"/>
  <c r="L60" i="12" s="1"/>
  <c r="M61" i="12"/>
  <c r="L61" i="12" s="1"/>
  <c r="M62" i="12"/>
  <c r="L62" i="12" s="1"/>
  <c r="M63" i="12"/>
  <c r="L63" i="12" s="1"/>
  <c r="M65" i="12"/>
  <c r="L65" i="12" s="1"/>
  <c r="M66" i="12"/>
  <c r="L66" i="12" s="1"/>
  <c r="M69" i="12"/>
  <c r="L69" i="12" s="1"/>
  <c r="M67" i="12"/>
  <c r="L67" i="12" s="1"/>
  <c r="M80" i="12"/>
  <c r="L80" i="12" s="1"/>
  <c r="M79" i="12"/>
  <c r="L79" i="12" l="1"/>
  <c r="M78" i="12"/>
  <c r="L78" i="12" s="1"/>
  <c r="M30" i="12"/>
  <c r="AE39" i="12" l="1"/>
  <c r="G43" i="12"/>
  <c r="G42" i="12"/>
  <c r="G41" i="12"/>
  <c r="G40" i="12"/>
  <c r="L30" i="12"/>
  <c r="AC17" i="12"/>
  <c r="G17" i="12"/>
  <c r="G29" i="12"/>
  <c r="G30" i="12"/>
  <c r="G16" i="12"/>
  <c r="G18" i="12"/>
  <c r="G15" i="12"/>
  <c r="G31" i="12"/>
  <c r="G25" i="12"/>
  <c r="G26" i="12"/>
  <c r="G23" i="12"/>
  <c r="AE22" i="12"/>
  <c r="AC22" i="12"/>
  <c r="AE23" i="12"/>
  <c r="AC23" i="12"/>
  <c r="AC26" i="12"/>
  <c r="AE25" i="12"/>
  <c r="AC25" i="12"/>
  <c r="AE15" i="12"/>
  <c r="AC15" i="12"/>
  <c r="AE16" i="12"/>
  <c r="AC16" i="12"/>
  <c r="AE29" i="12"/>
  <c r="AC29" i="12"/>
  <c r="M256" i="11"/>
  <c r="X253" i="11"/>
  <c r="J253" i="11"/>
  <c r="X250" i="11"/>
  <c r="M250" i="11"/>
  <c r="X248" i="11"/>
  <c r="O247" i="11"/>
  <c r="X246" i="11"/>
  <c r="O246" i="11"/>
  <c r="H246" i="11"/>
  <c r="J246" i="11"/>
  <c r="X245" i="11"/>
  <c r="X244" i="11"/>
  <c r="X243" i="11"/>
  <c r="X242" i="11"/>
  <c r="X241" i="11"/>
  <c r="X240" i="11"/>
  <c r="X239" i="11"/>
  <c r="X238" i="11"/>
  <c r="O238" i="11"/>
  <c r="X237" i="11"/>
  <c r="X236" i="11"/>
  <c r="X235" i="11"/>
  <c r="O235" i="11"/>
  <c r="X234" i="11"/>
  <c r="O234" i="11"/>
  <c r="X233" i="11"/>
  <c r="O233" i="11"/>
  <c r="X232" i="11"/>
  <c r="O232" i="11"/>
  <c r="I232" i="11"/>
  <c r="H232" i="11"/>
  <c r="X231" i="11"/>
  <c r="X230" i="11"/>
  <c r="X229" i="11"/>
  <c r="X228" i="11"/>
  <c r="X227" i="11"/>
  <c r="O227" i="11"/>
  <c r="X226" i="11"/>
  <c r="X225" i="11"/>
  <c r="X224" i="11"/>
  <c r="X222" i="11"/>
  <c r="X221" i="11"/>
  <c r="X220" i="11"/>
  <c r="X219" i="11"/>
  <c r="X218" i="11"/>
  <c r="X217" i="11"/>
  <c r="X216" i="11"/>
  <c r="X215" i="11"/>
  <c r="X214" i="11"/>
  <c r="X213" i="11"/>
  <c r="X212" i="11"/>
  <c r="X211" i="11"/>
  <c r="X210" i="11"/>
  <c r="X204" i="11"/>
  <c r="X203" i="11"/>
  <c r="X202" i="11"/>
  <c r="X201" i="11"/>
  <c r="X200" i="11"/>
  <c r="X199" i="11"/>
  <c r="X197" i="11"/>
  <c r="O197" i="11"/>
  <c r="M197" i="11"/>
  <c r="J197" i="11"/>
  <c r="X196" i="11"/>
  <c r="O196" i="11"/>
  <c r="M196" i="11"/>
  <c r="J196" i="11"/>
  <c r="X195" i="11"/>
  <c r="O195" i="11"/>
  <c r="M195" i="11"/>
  <c r="J195" i="11"/>
  <c r="X194" i="11"/>
  <c r="J194" i="11"/>
  <c r="X193" i="11"/>
  <c r="J193" i="11"/>
  <c r="X192" i="11"/>
  <c r="J192" i="11"/>
  <c r="X191" i="11"/>
  <c r="J191" i="11"/>
  <c r="X190" i="11"/>
  <c r="K190" i="11"/>
  <c r="J190" i="11"/>
  <c r="X189" i="11"/>
  <c r="O189" i="11"/>
  <c r="K189" i="11"/>
  <c r="J189" i="11"/>
  <c r="K187" i="11"/>
  <c r="M187" i="11"/>
  <c r="K186" i="11"/>
  <c r="M186" i="11"/>
  <c r="K185" i="11"/>
  <c r="M185" i="11"/>
  <c r="K184" i="11"/>
  <c r="M184" i="11"/>
  <c r="X183" i="11"/>
  <c r="O183" i="11"/>
  <c r="M183" i="11"/>
  <c r="X182" i="11"/>
  <c r="O182" i="11"/>
  <c r="M182" i="11"/>
  <c r="X181" i="11"/>
  <c r="O181" i="11"/>
  <c r="M181" i="11"/>
  <c r="X180" i="11"/>
  <c r="O180" i="11"/>
  <c r="M180" i="11"/>
  <c r="J180" i="11"/>
  <c r="X179" i="11"/>
  <c r="O179" i="11"/>
  <c r="M179" i="11"/>
  <c r="X177" i="11"/>
  <c r="O177" i="11"/>
  <c r="I177" i="11"/>
  <c r="M177" i="11"/>
  <c r="H177" i="11"/>
  <c r="J177" i="11"/>
  <c r="X176" i="11"/>
  <c r="K176" i="11"/>
  <c r="M176" i="11"/>
  <c r="X175" i="11"/>
  <c r="K175" i="11"/>
  <c r="M175" i="11"/>
  <c r="I175" i="11"/>
  <c r="H175" i="11"/>
  <c r="X174" i="11"/>
  <c r="M174" i="11"/>
  <c r="J174" i="11"/>
  <c r="K173" i="11"/>
  <c r="J173" i="11"/>
  <c r="K172" i="11"/>
  <c r="J172" i="11"/>
  <c r="X171" i="11"/>
  <c r="O171" i="11"/>
  <c r="I171" i="11"/>
  <c r="M171" i="11"/>
  <c r="H171" i="11"/>
  <c r="J171" i="11"/>
  <c r="X170" i="11"/>
  <c r="O170" i="11"/>
  <c r="I170" i="11"/>
  <c r="M170" i="11"/>
  <c r="H170" i="11"/>
  <c r="J170" i="11"/>
  <c r="X169" i="11"/>
  <c r="O169" i="11"/>
  <c r="I169" i="11"/>
  <c r="M169" i="11"/>
  <c r="H169" i="11"/>
  <c r="I168" i="11"/>
  <c r="H168" i="11"/>
  <c r="X167" i="11"/>
  <c r="O167" i="11"/>
  <c r="K167" i="11"/>
  <c r="J167" i="11"/>
  <c r="X166" i="11"/>
  <c r="O166" i="11"/>
  <c r="K166" i="11"/>
  <c r="J166" i="11"/>
  <c r="X165" i="11"/>
  <c r="O165" i="11"/>
  <c r="K165" i="11"/>
  <c r="J165" i="11"/>
  <c r="X164" i="11"/>
  <c r="O164" i="11"/>
  <c r="K164" i="11"/>
  <c r="J164" i="11"/>
  <c r="X163" i="11"/>
  <c r="O163" i="11"/>
  <c r="J163" i="11"/>
  <c r="X162" i="11"/>
  <c r="O162" i="11"/>
  <c r="J162" i="11"/>
  <c r="X161" i="11"/>
  <c r="O161" i="11"/>
  <c r="J161" i="11"/>
  <c r="X160" i="11"/>
  <c r="O160" i="11"/>
  <c r="J160" i="11"/>
  <c r="X159" i="11"/>
  <c r="O159" i="11"/>
  <c r="J159" i="11"/>
  <c r="X158" i="11"/>
  <c r="O158" i="11"/>
  <c r="J158" i="11"/>
  <c r="X157" i="11"/>
  <c r="O157" i="11"/>
  <c r="J157" i="11"/>
  <c r="X155" i="11"/>
  <c r="K155" i="11"/>
  <c r="J155" i="11"/>
  <c r="I155" i="11"/>
  <c r="H155" i="11"/>
  <c r="X154" i="11"/>
  <c r="O154" i="11"/>
  <c r="K154" i="11"/>
  <c r="J154" i="11"/>
  <c r="I154" i="11"/>
  <c r="H154" i="11"/>
  <c r="X153" i="11"/>
  <c r="O153" i="11"/>
  <c r="K153" i="11"/>
  <c r="J153" i="11"/>
  <c r="I153" i="11"/>
  <c r="H153" i="11"/>
  <c r="K152" i="11"/>
  <c r="J152" i="11"/>
  <c r="X151" i="11"/>
  <c r="O151" i="11"/>
  <c r="K151" i="11"/>
  <c r="J151" i="11"/>
  <c r="I151" i="11"/>
  <c r="H151" i="11"/>
  <c r="X150" i="11"/>
  <c r="O150" i="11"/>
  <c r="I150" i="11"/>
  <c r="M150" i="11"/>
  <c r="H150" i="11"/>
  <c r="J150" i="11"/>
  <c r="X149" i="11"/>
  <c r="O149" i="11"/>
  <c r="I149" i="11"/>
  <c r="H149" i="11"/>
  <c r="J149" i="11"/>
  <c r="K148" i="11"/>
  <c r="J148" i="11"/>
  <c r="I147" i="11"/>
  <c r="X146" i="11"/>
  <c r="M146" i="11"/>
  <c r="J146" i="11"/>
  <c r="M144" i="11"/>
  <c r="M143" i="11"/>
  <c r="X142" i="11"/>
  <c r="K142" i="11"/>
  <c r="M142" i="11"/>
  <c r="I141" i="11"/>
  <c r="H141" i="11"/>
  <c r="X140" i="11"/>
  <c r="O140" i="11"/>
  <c r="I140" i="11"/>
  <c r="K140" i="11"/>
  <c r="H140" i="11"/>
  <c r="X139" i="11"/>
  <c r="O139" i="11"/>
  <c r="I139" i="11"/>
  <c r="J139" i="11"/>
  <c r="H139" i="11"/>
  <c r="I138" i="11"/>
  <c r="H138" i="11"/>
  <c r="X137" i="11"/>
  <c r="J137" i="11"/>
  <c r="X136" i="11"/>
  <c r="J136" i="11"/>
  <c r="X135" i="11"/>
  <c r="O135" i="11"/>
  <c r="K135" i="11"/>
  <c r="J135" i="11"/>
  <c r="X134" i="11"/>
  <c r="K134" i="11"/>
  <c r="J134" i="11"/>
  <c r="X133" i="11"/>
  <c r="O133" i="11"/>
  <c r="K133" i="11"/>
  <c r="J133" i="11"/>
  <c r="K131" i="11"/>
  <c r="J131" i="11"/>
  <c r="X130" i="11"/>
  <c r="O130" i="11"/>
  <c r="I130" i="11"/>
  <c r="M130" i="11"/>
  <c r="H130" i="11"/>
  <c r="J130" i="11"/>
  <c r="X129" i="11"/>
  <c r="O129" i="11"/>
  <c r="I129" i="11"/>
  <c r="M129" i="11"/>
  <c r="H129" i="11"/>
  <c r="X128" i="11"/>
  <c r="O128" i="11"/>
  <c r="I128" i="11"/>
  <c r="M128" i="11"/>
  <c r="H128" i="11"/>
  <c r="K127" i="11"/>
  <c r="J127" i="11"/>
  <c r="X126" i="11"/>
  <c r="O126" i="11"/>
  <c r="I126" i="11"/>
  <c r="M126" i="11"/>
  <c r="H126" i="11"/>
  <c r="J126" i="11"/>
  <c r="X125" i="11"/>
  <c r="O125" i="11"/>
  <c r="I125" i="11"/>
  <c r="M125" i="11"/>
  <c r="H125" i="11"/>
  <c r="J125" i="11"/>
  <c r="X124" i="11"/>
  <c r="O124" i="11"/>
  <c r="I124" i="11"/>
  <c r="M124" i="11"/>
  <c r="H124" i="11"/>
  <c r="J124" i="11"/>
  <c r="X123" i="11"/>
  <c r="O123" i="11"/>
  <c r="I123" i="11"/>
  <c r="M123" i="11"/>
  <c r="H123" i="11"/>
  <c r="X122" i="11"/>
  <c r="O122" i="11"/>
  <c r="I122" i="11"/>
  <c r="M122" i="11"/>
  <c r="H122" i="11"/>
  <c r="X121" i="11"/>
  <c r="O121" i="11"/>
  <c r="I121" i="11"/>
  <c r="M121" i="11"/>
  <c r="H121" i="11"/>
  <c r="X120" i="11"/>
  <c r="O120" i="11"/>
  <c r="I120" i="11"/>
  <c r="M120" i="11"/>
  <c r="H120" i="11"/>
  <c r="X119" i="11"/>
  <c r="O119" i="11"/>
  <c r="K119" i="11"/>
  <c r="I119" i="11"/>
  <c r="H119" i="11"/>
  <c r="X118" i="11"/>
  <c r="O118" i="11"/>
  <c r="I118" i="11"/>
  <c r="M118" i="11"/>
  <c r="H118" i="11"/>
  <c r="J118" i="11"/>
  <c r="I117" i="11"/>
  <c r="H117" i="11"/>
  <c r="X116" i="11"/>
  <c r="M116" i="11"/>
  <c r="X115" i="11"/>
  <c r="K115" i="11"/>
  <c r="J115" i="11"/>
  <c r="X114" i="11"/>
  <c r="K114" i="11"/>
  <c r="J114" i="11"/>
  <c r="X113" i="11"/>
  <c r="K113" i="11"/>
  <c r="J113" i="11"/>
  <c r="X112" i="11"/>
  <c r="K112" i="11"/>
  <c r="J112" i="11"/>
  <c r="X111" i="11"/>
  <c r="K111" i="11"/>
  <c r="J111" i="11"/>
  <c r="X109" i="11"/>
  <c r="O109" i="11"/>
  <c r="I109" i="11"/>
  <c r="H109" i="11"/>
  <c r="K109" i="11"/>
  <c r="M109" i="11"/>
  <c r="X108" i="11"/>
  <c r="O108" i="11"/>
  <c r="I108" i="11"/>
  <c r="H108" i="11"/>
  <c r="K108" i="11"/>
  <c r="M108" i="11"/>
  <c r="X107" i="11"/>
  <c r="O107" i="11"/>
  <c r="I107" i="11"/>
  <c r="H107" i="11"/>
  <c r="K107" i="11"/>
  <c r="M107" i="11"/>
  <c r="X106" i="11"/>
  <c r="O106" i="11"/>
  <c r="I106" i="11"/>
  <c r="H106" i="11"/>
  <c r="K106" i="11"/>
  <c r="M106" i="11"/>
  <c r="X105" i="11"/>
  <c r="O105" i="11"/>
  <c r="I105" i="11"/>
  <c r="H105" i="11"/>
  <c r="K105" i="11"/>
  <c r="M105" i="11"/>
  <c r="X104" i="11"/>
  <c r="O104" i="11"/>
  <c r="I104" i="11"/>
  <c r="H104" i="11"/>
  <c r="K104" i="11"/>
  <c r="M104" i="11"/>
  <c r="X103" i="11"/>
  <c r="O103" i="11"/>
  <c r="I103" i="11"/>
  <c r="H103" i="11"/>
  <c r="K103" i="11"/>
  <c r="M103" i="11"/>
  <c r="X101" i="11"/>
  <c r="J101" i="11"/>
  <c r="X100" i="11"/>
  <c r="J100" i="11"/>
  <c r="X99" i="11"/>
  <c r="J99" i="11"/>
  <c r="X98" i="11"/>
  <c r="J98" i="11"/>
  <c r="X97" i="11"/>
  <c r="J97" i="11"/>
  <c r="X96" i="11"/>
  <c r="J96" i="11"/>
  <c r="X95" i="11"/>
  <c r="J95" i="11"/>
  <c r="X94" i="11"/>
  <c r="J94" i="11"/>
  <c r="X93" i="11"/>
  <c r="J93" i="11"/>
  <c r="X92" i="11"/>
  <c r="J92" i="11"/>
  <c r="X91" i="11"/>
  <c r="J91" i="11"/>
  <c r="J89" i="11"/>
  <c r="J88" i="11"/>
  <c r="J87" i="11"/>
  <c r="J86" i="11"/>
  <c r="J85" i="11"/>
  <c r="J84" i="11"/>
  <c r="J83" i="11"/>
  <c r="J82" i="11"/>
  <c r="J80" i="11"/>
  <c r="J79" i="11"/>
  <c r="J78" i="11"/>
  <c r="X76" i="11"/>
  <c r="J76" i="11"/>
  <c r="X75" i="11"/>
  <c r="J75" i="11"/>
  <c r="X74" i="11"/>
  <c r="J74" i="11"/>
  <c r="X73" i="11"/>
  <c r="J73" i="11"/>
  <c r="X72" i="11"/>
  <c r="J72" i="11"/>
  <c r="X71" i="11"/>
  <c r="J71" i="11"/>
  <c r="X69" i="11"/>
  <c r="J69" i="11"/>
  <c r="K69" i="11"/>
  <c r="X68" i="11"/>
  <c r="J68" i="11"/>
  <c r="K68" i="11"/>
  <c r="X67" i="11"/>
  <c r="J67" i="11"/>
  <c r="K67" i="11"/>
  <c r="X66" i="11"/>
  <c r="J66" i="11"/>
  <c r="K66" i="11"/>
  <c r="X65" i="11"/>
  <c r="J65" i="11"/>
  <c r="K65" i="11"/>
  <c r="K63" i="11"/>
  <c r="J63" i="11"/>
  <c r="K62" i="11"/>
  <c r="J62" i="11"/>
  <c r="K61" i="11"/>
  <c r="J61" i="11"/>
  <c r="K60" i="11"/>
  <c r="J60" i="11"/>
  <c r="X58" i="11"/>
  <c r="K58" i="11"/>
  <c r="J58" i="11"/>
  <c r="X57" i="11"/>
  <c r="M57" i="11"/>
  <c r="J57" i="11"/>
  <c r="X56" i="11"/>
  <c r="M56" i="11"/>
  <c r="J56" i="11"/>
  <c r="K55" i="11"/>
  <c r="J55" i="11"/>
  <c r="X54" i="11"/>
  <c r="M54" i="11"/>
  <c r="J54" i="11"/>
  <c r="X53" i="11"/>
  <c r="O53" i="11"/>
  <c r="M53" i="11"/>
  <c r="J53" i="11"/>
  <c r="X52" i="11"/>
  <c r="O52" i="11"/>
  <c r="I52" i="11"/>
  <c r="M52" i="11"/>
  <c r="H52" i="11"/>
  <c r="J52" i="11"/>
  <c r="X51" i="11"/>
  <c r="O51" i="11"/>
  <c r="I51" i="11"/>
  <c r="M51" i="11"/>
  <c r="H51" i="11"/>
  <c r="J51" i="11"/>
  <c r="M49" i="11"/>
  <c r="J49" i="11"/>
  <c r="X48" i="11"/>
  <c r="M48" i="11"/>
  <c r="J48" i="11"/>
  <c r="X47" i="11"/>
  <c r="O47" i="11"/>
  <c r="I47" i="11"/>
  <c r="M47" i="11"/>
  <c r="H47" i="11"/>
  <c r="J47" i="11"/>
  <c r="X46" i="11"/>
  <c r="M46" i="11"/>
  <c r="J46" i="11"/>
  <c r="M45" i="11"/>
  <c r="J45" i="11"/>
  <c r="M44" i="11"/>
  <c r="J44" i="11"/>
  <c r="K43" i="11"/>
  <c r="J43" i="11"/>
  <c r="X42" i="11"/>
  <c r="O42" i="11"/>
  <c r="I42" i="11"/>
  <c r="M42" i="11"/>
  <c r="H42" i="11"/>
  <c r="J42" i="11"/>
  <c r="M40" i="11"/>
  <c r="J40" i="11"/>
  <c r="X38" i="11"/>
  <c r="O38" i="11"/>
  <c r="I38" i="11"/>
  <c r="M38" i="11"/>
  <c r="H38" i="11"/>
  <c r="J38" i="11"/>
  <c r="X37" i="11"/>
  <c r="O37" i="11"/>
  <c r="I37" i="11"/>
  <c r="M37" i="11"/>
  <c r="H37" i="11"/>
  <c r="J37" i="11"/>
  <c r="K35" i="11"/>
  <c r="J35" i="11"/>
  <c r="X34" i="11"/>
  <c r="O34" i="11"/>
  <c r="M34" i="11"/>
  <c r="J34" i="11"/>
  <c r="K33" i="11"/>
  <c r="J33" i="11"/>
  <c r="X32" i="11"/>
  <c r="O32" i="11"/>
  <c r="I32" i="11"/>
  <c r="M32" i="11"/>
  <c r="H32" i="11"/>
  <c r="J32" i="11"/>
  <c r="K31" i="11"/>
  <c r="J31" i="11"/>
  <c r="K30" i="11"/>
  <c r="J30" i="11"/>
  <c r="X29" i="11"/>
  <c r="O29" i="11"/>
  <c r="I29" i="11"/>
  <c r="M29" i="11"/>
  <c r="H29" i="11"/>
  <c r="J29" i="11"/>
  <c r="X28" i="11"/>
  <c r="M28" i="11"/>
  <c r="J28" i="11"/>
  <c r="X27" i="11"/>
  <c r="O27" i="11"/>
  <c r="I27" i="11"/>
  <c r="M27" i="11"/>
  <c r="H27" i="11"/>
  <c r="J27" i="11"/>
  <c r="J26" i="11"/>
  <c r="I26" i="11"/>
  <c r="M26" i="11"/>
  <c r="X24" i="11"/>
  <c r="O24" i="11"/>
  <c r="I24" i="11"/>
  <c r="M24" i="11"/>
  <c r="H24" i="11"/>
  <c r="J24" i="11"/>
  <c r="K23" i="11"/>
  <c r="J23" i="11"/>
  <c r="X22" i="11"/>
  <c r="O22" i="11"/>
  <c r="I22" i="11"/>
  <c r="M22" i="11"/>
  <c r="H22" i="11"/>
  <c r="J22" i="11"/>
  <c r="M19" i="11"/>
  <c r="J19" i="11"/>
  <c r="X18" i="11"/>
  <c r="O18" i="11"/>
  <c r="I18" i="11"/>
  <c r="M18" i="11"/>
  <c r="H18" i="11"/>
  <c r="J18" i="11"/>
  <c r="M17" i="11"/>
  <c r="K15" i="11"/>
  <c r="J15" i="11"/>
  <c r="K14" i="11"/>
  <c r="J14" i="11"/>
  <c r="K13" i="11"/>
  <c r="J13" i="11"/>
  <c r="K12" i="11"/>
  <c r="J12" i="11"/>
  <c r="X10" i="11"/>
  <c r="K10" i="11"/>
  <c r="J10" i="11"/>
  <c r="X9" i="11"/>
  <c r="J9" i="11"/>
  <c r="X8" i="11"/>
  <c r="J8" i="11"/>
  <c r="X7" i="11"/>
  <c r="K7" i="11"/>
  <c r="J7" i="11"/>
  <c r="X6" i="11"/>
  <c r="O2" i="11"/>
  <c r="J140" i="11"/>
  <c r="M119" i="11"/>
  <c r="Q8" i="12"/>
</calcChain>
</file>

<file path=xl/sharedStrings.xml><?xml version="1.0" encoding="utf-8"?>
<sst xmlns="http://schemas.openxmlformats.org/spreadsheetml/2006/main" count="5433" uniqueCount="2708">
  <si>
    <t>Last Updated: July 5, 2018</t>
  </si>
  <si>
    <t>Items NEW are shown bold for easy shopping! Note that we sell by the case and price per box: single price is for your convenience only.</t>
  </si>
  <si>
    <t xml:space="preserve">CASE DIMENSIONS </t>
  </si>
  <si>
    <t>ITEM NO.</t>
  </si>
  <si>
    <r>
      <rPr>
        <b/>
        <sz val="12"/>
        <color theme="0"/>
        <rFont val="Calibri"/>
        <family val="2"/>
      </rPr>
      <t>UPC
Case</t>
    </r>
  </si>
  <si>
    <r>
      <rPr>
        <b/>
        <sz val="12"/>
        <color theme="0"/>
        <rFont val="Calibri"/>
        <family val="2"/>
      </rPr>
      <t>UPC
Inner</t>
    </r>
  </si>
  <si>
    <r>
      <rPr>
        <b/>
        <sz val="12"/>
        <color theme="0"/>
        <rFont val="Calibri"/>
        <family val="2"/>
      </rPr>
      <t>UPC
Unit</t>
    </r>
  </si>
  <si>
    <t>PRODUCT DESCRIPTION</t>
  </si>
  <si>
    <t>Unit Wght</t>
  </si>
  <si>
    <t>Case Pack</t>
  </si>
  <si>
    <t>HIDE</t>
  </si>
  <si>
    <t>Case Cost</t>
  </si>
  <si>
    <t>Inner Cost</t>
  </si>
  <si>
    <t>Inner UNIT</t>
  </si>
  <si>
    <t>Unit Cost</t>
  </si>
  <si>
    <t>Case Ord</t>
  </si>
  <si>
    <t>Sub Total</t>
  </si>
  <si>
    <t>L - Hide for cube only</t>
  </si>
  <si>
    <t>W - Hide for cube only</t>
  </si>
  <si>
    <t>H - Hide for cube only</t>
  </si>
  <si>
    <t>(in) LxWxH</t>
  </si>
  <si>
    <t>(cm) LxWxH</t>
  </si>
  <si>
    <t>Inner Dimensions
(in /cm) LxWxH</t>
  </si>
  <si>
    <t>Case Weight
(lb/kg)</t>
  </si>
  <si>
    <t>Pallet Patt.
(ti/hi)</t>
  </si>
  <si>
    <t>Case Cube m</t>
  </si>
  <si>
    <t>TEDDY POPS</t>
  </si>
  <si>
    <t>CHM-90154</t>
  </si>
  <si>
    <t>060631901541</t>
  </si>
  <si>
    <t>060631901510</t>
  </si>
  <si>
    <t xml:space="preserve">Teddy Pop Peg Bag </t>
  </si>
  <si>
    <t>45g</t>
  </si>
  <si>
    <t>1/12</t>
  </si>
  <si>
    <t>1</t>
  </si>
  <si>
    <t>12</t>
  </si>
  <si>
    <t>Case</t>
  </si>
  <si>
    <t>15.75</t>
  </si>
  <si>
    <t>8.27</t>
  </si>
  <si>
    <t>3.94</t>
  </si>
  <si>
    <t>15.75x8.27x3.94 in</t>
  </si>
  <si>
    <t>40X21X10 cm</t>
  </si>
  <si>
    <t>0.88kg/ 1.94lb</t>
  </si>
  <si>
    <t>15x15</t>
  </si>
  <si>
    <t>CHM-90164</t>
  </si>
  <si>
    <t>060631901640</t>
  </si>
  <si>
    <t>060631901633</t>
  </si>
  <si>
    <t>060631901619</t>
  </si>
  <si>
    <t xml:space="preserve">Teddy Pop Count Good Box </t>
  </si>
  <si>
    <t>15g</t>
  </si>
  <si>
    <t>12/24</t>
  </si>
  <si>
    <t>24</t>
  </si>
  <si>
    <t>Box</t>
  </si>
  <si>
    <t>19.49</t>
  </si>
  <si>
    <t>13.19</t>
  </si>
  <si>
    <t>11.02</t>
  </si>
  <si>
    <t>19.49x13.19x11.02 in</t>
  </si>
  <si>
    <t>49.5x33.5x28 cm</t>
  </si>
  <si>
    <t>9.25x5.91x3.15 in/ 23.5x15x8 cm</t>
  </si>
  <si>
    <t>6.755kg/ 14.89 lb</t>
  </si>
  <si>
    <t>7x8</t>
  </si>
  <si>
    <t>CHM-90244</t>
  </si>
  <si>
    <t>060631902449</t>
  </si>
  <si>
    <t>-</t>
  </si>
  <si>
    <t>060631902418</t>
  </si>
  <si>
    <t>Teddy Pop 30 Count JAR</t>
  </si>
  <si>
    <t>450g</t>
  </si>
  <si>
    <t>1/6</t>
  </si>
  <si>
    <t>6</t>
  </si>
  <si>
    <t>13.78</t>
  </si>
  <si>
    <t>14.14</t>
  </si>
  <si>
    <t>7.87</t>
  </si>
  <si>
    <t xml:space="preserve">13.78x14.14x7.87 in </t>
  </si>
  <si>
    <t>35x36x20 cm</t>
  </si>
  <si>
    <t xml:space="preserve">5.952lb/  2.70kg </t>
  </si>
  <si>
    <t>6X11</t>
  </si>
  <si>
    <t>CHM-91207</t>
  </si>
  <si>
    <t>10060631912087</t>
  </si>
  <si>
    <t>060631912073</t>
  </si>
  <si>
    <r>
      <t xml:space="preserve">'Teddy Dipper Lollipop Peg Bag  </t>
    </r>
    <r>
      <rPr>
        <b/>
        <u/>
        <sz val="10"/>
        <color rgb="FF0066FF"/>
        <rFont val="Calibri"/>
        <family val="2"/>
        <scheme val="minor"/>
      </rPr>
      <t>NEW FEB 2019</t>
    </r>
  </si>
  <si>
    <t>1.18x5.70x8.66 in/ 3x14.5x22 cm</t>
  </si>
  <si>
    <t>1.94lb/  0.88kg</t>
  </si>
  <si>
    <t>CHM-91205</t>
  </si>
  <si>
    <t>10060631912063</t>
  </si>
  <si>
    <t>060631912059</t>
  </si>
  <si>
    <t>060631912042</t>
  </si>
  <si>
    <r>
      <t xml:space="preserve">'Teddy Dipper Lollipop Count Good Box                              </t>
    </r>
    <r>
      <rPr>
        <b/>
        <u/>
        <sz val="9"/>
        <color rgb="FF0066FF"/>
        <rFont val="Calibri"/>
        <family val="2"/>
        <scheme val="minor"/>
      </rPr>
      <t>NEW FEB 2019</t>
    </r>
  </si>
  <si>
    <t>12/18</t>
  </si>
  <si>
    <t>18</t>
  </si>
  <si>
    <t xml:space="preserve"> 49.5x33.5x28 cm</t>
  </si>
  <si>
    <t>INTERACTIVE EDIBLE PLAYING KITS *NEW FEB 2018</t>
  </si>
  <si>
    <t>PIS-90363</t>
  </si>
  <si>
    <t>060631903644</t>
  </si>
  <si>
    <t>060631903637</t>
  </si>
  <si>
    <t>060631903613</t>
  </si>
  <si>
    <t xml:space="preserve">Candy Creations - Emoti Paint </t>
  </si>
  <si>
    <t>54g</t>
  </si>
  <si>
    <t>8/10</t>
  </si>
  <si>
    <t>8</t>
  </si>
  <si>
    <t>10</t>
  </si>
  <si>
    <t>15.35x16.93x9.06 in</t>
  </si>
  <si>
    <t>39x43x23 cm</t>
  </si>
  <si>
    <t>7.56x4.13x1.97 in/ 19.2x10.5x5 cm</t>
  </si>
  <si>
    <t>4.32kg/ 9.52lb</t>
  </si>
  <si>
    <t>6X6</t>
  </si>
  <si>
    <t>PIS-90373</t>
  </si>
  <si>
    <t>060631903743</t>
  </si>
  <si>
    <t>060631903736</t>
  </si>
  <si>
    <t>060631903712</t>
  </si>
  <si>
    <t xml:space="preserve">Candy Creations - Candy Bricks </t>
  </si>
  <si>
    <t>49g</t>
  </si>
  <si>
    <t>8/12</t>
  </si>
  <si>
    <t>4.704kg/ 10.37lb</t>
  </si>
  <si>
    <t>PIS-90383</t>
  </si>
  <si>
    <t>060631903842</t>
  </si>
  <si>
    <t>060631903835</t>
  </si>
  <si>
    <t>060631903811</t>
  </si>
  <si>
    <t xml:space="preserve">Candy Creations - Lollipop Maker </t>
  </si>
  <si>
    <t>32g</t>
  </si>
  <si>
    <t xml:space="preserve"> 39x43x23 cm</t>
  </si>
  <si>
    <t>3.072kg/ 6.77lb</t>
  </si>
  <si>
    <t>PIS-90393</t>
  </si>
  <si>
    <t>060631903941</t>
  </si>
  <si>
    <t>060631903934</t>
  </si>
  <si>
    <t>060631903910</t>
  </si>
  <si>
    <t xml:space="preserve">Candy Creations - Candy-Doh  </t>
  </si>
  <si>
    <t>56g</t>
  </si>
  <si>
    <t>8/6</t>
  </si>
  <si>
    <t>2.688kg/ 5.93lb</t>
  </si>
  <si>
    <t>COUNT GOODS</t>
  </si>
  <si>
    <t>ECY-91034</t>
  </si>
  <si>
    <t>10060631910342</t>
  </si>
  <si>
    <t>060631910314</t>
  </si>
  <si>
    <t>Baby Pops</t>
  </si>
  <si>
    <t>35g</t>
  </si>
  <si>
    <t>1/18</t>
  </si>
  <si>
    <t xml:space="preserve">17.20x8.70x7.87 in
</t>
  </si>
  <si>
    <t>43.7x22.1x20.0 cm</t>
  </si>
  <si>
    <t>1.8kg / 3.97lbs</t>
  </si>
  <si>
    <t>10x8</t>
  </si>
  <si>
    <t>KDM-19113</t>
  </si>
  <si>
    <t>060631191140</t>
  </si>
  <si>
    <t>060631191133</t>
  </si>
  <si>
    <t>060631191119</t>
  </si>
  <si>
    <t xml:space="preserve">Baby Flash Pop  </t>
  </si>
  <si>
    <t xml:space="preserve"> 12/ 12</t>
  </si>
  <si>
    <t>34.93</t>
  </si>
  <si>
    <t>40</t>
  </si>
  <si>
    <t>22.23</t>
  </si>
  <si>
    <t xml:space="preserve">13.75x15.75x8.75 in </t>
  </si>
  <si>
    <t xml:space="preserve">  34.93x40x22.23 cm</t>
  </si>
  <si>
    <t>6.25x5x4 in    15.88x12.7x10.16 cm</t>
  </si>
  <si>
    <t>25.99lb/ 11.79kg</t>
  </si>
  <si>
    <t>9x8</t>
  </si>
  <si>
    <t>KDM-90423</t>
  </si>
  <si>
    <t>060631904245</t>
  </si>
  <si>
    <t>060631904238</t>
  </si>
  <si>
    <t>060631904214</t>
  </si>
  <si>
    <t xml:space="preserve">Bubble Dozer </t>
  </si>
  <si>
    <t>7g</t>
  </si>
  <si>
    <t>6/12</t>
  </si>
  <si>
    <t xml:space="preserve">9.45x22.81x5.02 in </t>
  </si>
  <si>
    <t>24x57.95x12.75 cm</t>
  </si>
  <si>
    <t>9.06x7.56x2.17 in 23x19.2x5.5 cm</t>
  </si>
  <si>
    <t>4.20kg</t>
  </si>
  <si>
    <t>12x10</t>
  </si>
  <si>
    <t>KDM18073</t>
  </si>
  <si>
    <t>060631180748</t>
  </si>
  <si>
    <t>060631180731</t>
  </si>
  <si>
    <t>060631180717</t>
  </si>
  <si>
    <t xml:space="preserve">Candy Cone Pop   </t>
  </si>
  <si>
    <t>24g</t>
  </si>
  <si>
    <t xml:space="preserve"> 12</t>
  </si>
  <si>
    <t/>
  </si>
  <si>
    <t>43.18</t>
  </si>
  <si>
    <t>40.64</t>
  </si>
  <si>
    <t>27.94</t>
  </si>
  <si>
    <t xml:space="preserve">17x16x11 in </t>
  </si>
  <si>
    <t xml:space="preserve"> 43.18x40.64x27.94 cm</t>
  </si>
  <si>
    <t>7.5x5.25x4.75 in     19x13.5x12 cm</t>
  </si>
  <si>
    <t>23.85 lb / 10.82 kg</t>
  </si>
  <si>
    <t>9x7</t>
  </si>
  <si>
    <t>KDM-18043</t>
  </si>
  <si>
    <t>060631180441</t>
  </si>
  <si>
    <t>060631180434</t>
  </si>
  <si>
    <t>060631180410</t>
  </si>
  <si>
    <t xml:space="preserve">Cosmos Squirter </t>
  </si>
  <si>
    <t>17g</t>
  </si>
  <si>
    <t>55.88</t>
  </si>
  <si>
    <t>24.13</t>
  </si>
  <si>
    <t xml:space="preserve">22x22x9.5 in </t>
  </si>
  <si>
    <t xml:space="preserve"> 55.88x55.88x24.13 cm</t>
  </si>
  <si>
    <t>8x8.75x4 in      20.32x22.23x10.16 cm</t>
  </si>
  <si>
    <t>25lb/ 11.33kg</t>
  </si>
  <si>
    <t>6x5</t>
  </si>
  <si>
    <t>ECY-91083</t>
  </si>
  <si>
    <t>060631910840</t>
  </si>
  <si>
    <t>060631910833</t>
  </si>
  <si>
    <t>060631910819</t>
  </si>
  <si>
    <t>Desserts Gummies</t>
  </si>
  <si>
    <t>80g</t>
  </si>
  <si>
    <t>4/12</t>
  </si>
  <si>
    <t>4</t>
  </si>
  <si>
    <t>KDM-18023</t>
  </si>
  <si>
    <t>060631180243</t>
  </si>
  <si>
    <t>060631180236</t>
  </si>
  <si>
    <t>060631180212</t>
  </si>
  <si>
    <t xml:space="preserve">Flash Pop Reg. </t>
  </si>
  <si>
    <t>34g</t>
  </si>
  <si>
    <t>31.75</t>
  </si>
  <si>
    <t>30.48</t>
  </si>
  <si>
    <t>29.21</t>
  </si>
  <si>
    <t xml:space="preserve">14.5x14.5x9.5 in </t>
  </si>
  <si>
    <t xml:space="preserve"> 31.75x30.48x29.21 cm</t>
  </si>
  <si>
    <t>5.5x4x5.5 in                         14x10x13.5 cm</t>
  </si>
  <si>
    <t>25.68lb/ 11.65kg</t>
  </si>
  <si>
    <t>12x7</t>
  </si>
  <si>
    <t>KDM-19173</t>
  </si>
  <si>
    <t>10060631191741</t>
  </si>
  <si>
    <t>060631191737</t>
  </si>
  <si>
    <t>060631191713</t>
  </si>
  <si>
    <t>Gator Chomp Pop</t>
  </si>
  <si>
    <t xml:space="preserve">  12/ 12</t>
  </si>
  <si>
    <t>box</t>
  </si>
  <si>
    <t>50.7</t>
  </si>
  <si>
    <t>42.4</t>
  </si>
  <si>
    <t>29</t>
  </si>
  <si>
    <t>19.96x16.69x11.42 in</t>
  </si>
  <si>
    <t xml:space="preserve"> 50.7x42.4x29 cm</t>
  </si>
  <si>
    <t>8x5x6.5 in   20.32x12.7x16.51 cm</t>
  </si>
  <si>
    <t>20.92lb/ 9.49kg</t>
  </si>
  <si>
    <t>6x6</t>
  </si>
  <si>
    <t>KDM-17983</t>
  </si>
  <si>
    <t>060631179841</t>
  </si>
  <si>
    <t>060631179834</t>
  </si>
  <si>
    <t>060631179810</t>
  </si>
  <si>
    <t>Grab Pop</t>
  </si>
  <si>
    <t xml:space="preserve">16x12x12.5 in         </t>
  </si>
  <si>
    <t>40.64x30.48x31.75 cm</t>
  </si>
  <si>
    <t>6x5.25x6 in             15.24x13.34x15.24 cm</t>
  </si>
  <si>
    <t>18.92lb/ 8.58kg</t>
  </si>
  <si>
    <t>9x5</t>
  </si>
  <si>
    <t>KDM-17953</t>
  </si>
  <si>
    <t>0 60631 1795 4 4</t>
  </si>
  <si>
    <t>0 60631 1795 3 7</t>
  </si>
  <si>
    <t>0 60631 1795 1 3</t>
  </si>
  <si>
    <r>
      <t xml:space="preserve">Gyro Pop </t>
    </r>
    <r>
      <rPr>
        <b/>
        <sz val="9"/>
        <color theme="1"/>
        <rFont val="Calibri"/>
        <family val="2"/>
        <scheme val="minor"/>
      </rPr>
      <t xml:space="preserve"> </t>
    </r>
  </si>
  <si>
    <t>11g</t>
  </si>
  <si>
    <t>12/12</t>
  </si>
  <si>
    <t>53</t>
  </si>
  <si>
    <t>39.6</t>
  </si>
  <si>
    <t>28.8</t>
  </si>
  <si>
    <t xml:space="preserve"> 20.87x15.11.34 in</t>
  </si>
  <si>
    <t xml:space="preserve"> 53x39.6x28.8cm</t>
  </si>
  <si>
    <t>5.12x4.72x9.92 in 13x12x25.2 cm</t>
  </si>
  <si>
    <t>8.52kg/ 18.78lb</t>
  </si>
  <si>
    <t>5x7</t>
  </si>
  <si>
    <t>KDM-18016</t>
  </si>
  <si>
    <t>10060631180165</t>
  </si>
  <si>
    <t>060631180137</t>
  </si>
  <si>
    <t>060631180113</t>
  </si>
  <si>
    <t>Hoops Shot Pop</t>
  </si>
  <si>
    <t>10g</t>
  </si>
  <si>
    <t xml:space="preserve">  6/ 12</t>
  </si>
  <si>
    <t>43</t>
  </si>
  <si>
    <t>35</t>
  </si>
  <si>
    <t>16.93x15.75x13.78 in</t>
  </si>
  <si>
    <t xml:space="preserve"> 43x40x35 cm </t>
  </si>
  <si>
    <t>7.5x5.30x6.5 in  19.05x13.46x16.51 cm</t>
  </si>
  <si>
    <t>18.45lb/ 8.37kg</t>
  </si>
  <si>
    <t>ECY-91053</t>
  </si>
  <si>
    <t>10060631910540</t>
  </si>
  <si>
    <t>060631910536</t>
  </si>
  <si>
    <t>060631910512</t>
  </si>
  <si>
    <r>
      <t xml:space="preserve">Hamburger Gummies </t>
    </r>
    <r>
      <rPr>
        <b/>
        <sz val="9"/>
        <color rgb="FFFF0000"/>
        <rFont val="Calibri"/>
        <family val="2"/>
        <scheme val="minor"/>
      </rPr>
      <t xml:space="preserve"> </t>
    </r>
  </si>
  <si>
    <t>60g</t>
  </si>
  <si>
    <t>12.8x10.63x10.24 in</t>
  </si>
  <si>
    <t>32.5x27x26 cm</t>
  </si>
  <si>
    <t>6.02X4.92X9.25 in      15.3x12.5x23.5 cm</t>
  </si>
  <si>
    <t>9.5lb/ 4.31kg</t>
  </si>
  <si>
    <t>16x7</t>
  </si>
  <si>
    <t>ECY-91063</t>
  </si>
  <si>
    <t>10060631910649</t>
  </si>
  <si>
    <t>060631910635</t>
  </si>
  <si>
    <t>060631910611</t>
  </si>
  <si>
    <r>
      <t xml:space="preserve">Hot Dog Gummies </t>
    </r>
    <r>
      <rPr>
        <b/>
        <sz val="9"/>
        <color rgb="FFFF0000"/>
        <rFont val="Calibri"/>
        <family val="2"/>
        <scheme val="minor"/>
      </rPr>
      <t xml:space="preserve"> </t>
    </r>
  </si>
  <si>
    <t xml:space="preserve">12.8x8.27x9.06 in </t>
  </si>
  <si>
    <t>32.5x21x23 cm</t>
  </si>
  <si>
    <t>6.02x3.74x8.07 in           15.3x9.5x20.5 cm</t>
  </si>
  <si>
    <t xml:space="preserve">11.7lb/  5.31kg </t>
  </si>
  <si>
    <t>17x8</t>
  </si>
  <si>
    <t>KDM-19003</t>
  </si>
  <si>
    <t>060631190044</t>
  </si>
  <si>
    <t>060631190037</t>
  </si>
  <si>
    <t>060631190020</t>
  </si>
  <si>
    <t xml:space="preserve">ICU Cyclops </t>
  </si>
  <si>
    <t>95g</t>
  </si>
  <si>
    <t>39.37</t>
  </si>
  <si>
    <t xml:space="preserve">11.5x11x15.5 in </t>
  </si>
  <si>
    <t>29.21x27.94x39.37 cm</t>
  </si>
  <si>
    <t>9.25x6.75x3.25 in    23.5x17x8.25 cm</t>
  </si>
  <si>
    <t>21.54lb /9.76kg</t>
  </si>
  <si>
    <t>YOL-00179</t>
  </si>
  <si>
    <t>20009511000176</t>
  </si>
  <si>
    <t>10009511000179</t>
  </si>
  <si>
    <t>009511000172</t>
  </si>
  <si>
    <t>KaDunks</t>
  </si>
  <si>
    <t>12/16</t>
  </si>
  <si>
    <t>16</t>
  </si>
  <si>
    <t>17.7</t>
  </si>
  <si>
    <t>12.2</t>
  </si>
  <si>
    <t>10.4</t>
  </si>
  <si>
    <t xml:space="preserve">17.7x12.2x10.4 in </t>
  </si>
  <si>
    <t>44.96x30.99x26.42 cm</t>
  </si>
  <si>
    <t>'6x8.8x3.25 in/ 15.24x22.35x8.26 cm</t>
  </si>
  <si>
    <t>29.98lb/ 13.6kg</t>
  </si>
  <si>
    <t>7x5</t>
  </si>
  <si>
    <t>ECS-71213</t>
  </si>
  <si>
    <t>060631712147</t>
  </si>
  <si>
    <t>060631712130</t>
  </si>
  <si>
    <t>060631712017</t>
  </si>
  <si>
    <t>Kiss &amp; Tongue Pop Tower (New Format)</t>
  </si>
  <si>
    <t>4/ 24</t>
  </si>
  <si>
    <t>78.74</t>
  </si>
  <si>
    <t>24.</t>
  </si>
  <si>
    <t xml:space="preserve">13.19x13.19x11.69 in </t>
  </si>
  <si>
    <t>33x33x29.7 cm</t>
  </si>
  <si>
    <t xml:space="preserve">5.71x5.71x10.24 in       14.5x14.5x26 cm </t>
  </si>
  <si>
    <t>11.75lb/ 5.33kg</t>
  </si>
  <si>
    <t>8x6</t>
  </si>
  <si>
    <t>ECS-71203</t>
  </si>
  <si>
    <t>060631712048</t>
  </si>
  <si>
    <t>060631712031</t>
  </si>
  <si>
    <t xml:space="preserve">Kiss Pop Glitter Blister </t>
  </si>
  <si>
    <t>6/10</t>
  </si>
  <si>
    <t xml:space="preserve">19.67x11.03x11.03 in </t>
  </si>
  <si>
    <t xml:space="preserve"> 50x28x28 cm</t>
  </si>
  <si>
    <t>9.85x6.3x8.86 in 25x16x22.5 cm</t>
  </si>
  <si>
    <t>21lb/ 9.52kg</t>
  </si>
  <si>
    <t>7x10</t>
  </si>
  <si>
    <t>EAC-80174</t>
  </si>
  <si>
    <t>060631801742</t>
  </si>
  <si>
    <t>060631801735</t>
  </si>
  <si>
    <t>060631801711</t>
  </si>
  <si>
    <t>Kool Surprise Bags</t>
  </si>
  <si>
    <t>2/10</t>
  </si>
  <si>
    <t>2</t>
  </si>
  <si>
    <t xml:space="preserve"> -    </t>
  </si>
  <si>
    <t xml:space="preserve">10x9x11 in </t>
  </si>
  <si>
    <t>25.4x22.86x27.94 cm</t>
  </si>
  <si>
    <t xml:space="preserve">- </t>
  </si>
  <si>
    <t>5lb/2.27kg</t>
  </si>
  <si>
    <t>16x5</t>
  </si>
  <si>
    <t>KDM-18303</t>
  </si>
  <si>
    <t>060631183046</t>
  </si>
  <si>
    <t>060631183039</t>
  </si>
  <si>
    <t>060631183015</t>
  </si>
  <si>
    <t>Laser Pop Projector</t>
  </si>
  <si>
    <t>20g</t>
  </si>
  <si>
    <t>31.12</t>
  </si>
  <si>
    <t>33.02</t>
  </si>
  <si>
    <t xml:space="preserve">12.25x13x11.5 in </t>
  </si>
  <si>
    <t>31.12x33.02x29.21 cm</t>
  </si>
  <si>
    <t>5.5x4x5.25 in   14x10.25x13.5 cm</t>
  </si>
  <si>
    <t>19.20lb/ 8.71kg</t>
  </si>
  <si>
    <t>10x6</t>
  </si>
  <si>
    <t>ECS-71133</t>
  </si>
  <si>
    <t>060631711348</t>
  </si>
  <si>
    <t>060631711331</t>
  </si>
  <si>
    <t>060631711317</t>
  </si>
  <si>
    <t xml:space="preserve">Lickety Lips </t>
  </si>
  <si>
    <t>51.05</t>
  </si>
  <si>
    <t>26.92</t>
  </si>
  <si>
    <t>28.96</t>
  </si>
  <si>
    <t xml:space="preserve">20.1x10.6x11.4 in  </t>
  </si>
  <si>
    <t>51.05x26.92x28.96 cm</t>
  </si>
  <si>
    <t>6.2x9.8x5.1 in     15.75x24.89x12.95 cm</t>
  </si>
  <si>
    <t>8.5lb/ 3.86kg</t>
  </si>
  <si>
    <t>8x4</t>
  </si>
  <si>
    <t>KDM-90443</t>
  </si>
  <si>
    <t>060631904443</t>
  </si>
  <si>
    <t>060631904436</t>
  </si>
  <si>
    <t>060631904412</t>
  </si>
  <si>
    <t xml:space="preserve">Mini Sour Flush </t>
  </si>
  <si>
    <t>6/24</t>
  </si>
  <si>
    <t xml:space="preserve">10.43x19.49x10.63 in </t>
  </si>
  <si>
    <t>26.5x49.5x27 cm</t>
  </si>
  <si>
    <t>10.24x6.50x4.92 in 26x16.5x12.5 cm</t>
  </si>
  <si>
    <t>6.23kg</t>
  </si>
  <si>
    <t>6x7</t>
  </si>
  <si>
    <t>KDM-18035</t>
  </si>
  <si>
    <t>060631180359</t>
  </si>
  <si>
    <t>060631180335</t>
  </si>
  <si>
    <t>060631180311</t>
  </si>
  <si>
    <t xml:space="preserve">Paint Splash </t>
  </si>
  <si>
    <t>39g</t>
  </si>
  <si>
    <t>22.86</t>
  </si>
  <si>
    <t>25.4</t>
  </si>
  <si>
    <t>17x9x10  in</t>
  </si>
  <si>
    <t>43.18x22.86x25.4 cm</t>
  </si>
  <si>
    <t>8.5x6x5 in  21.59x15.24x12.7 cm</t>
  </si>
  <si>
    <t>13.00lb/ 5.9kg</t>
  </si>
  <si>
    <t>ECY-91043</t>
  </si>
  <si>
    <t>10060631910441</t>
  </si>
  <si>
    <t>060631910437</t>
  </si>
  <si>
    <t>060631910413</t>
  </si>
  <si>
    <t xml:space="preserve">Pizza Gummies </t>
  </si>
  <si>
    <t>64g</t>
  </si>
  <si>
    <t>4/24</t>
  </si>
  <si>
    <t xml:space="preserve">11.81x11.22x12.99 in  </t>
  </si>
  <si>
    <t>30x28.5x33 cm</t>
  </si>
  <si>
    <t>10.63x5.43x5.91 in           27x13.8x15 cm</t>
  </si>
  <si>
    <t>18.1lb/    8.21kg</t>
  </si>
  <si>
    <t>12c6</t>
  </si>
  <si>
    <t>KDM-90293</t>
  </si>
  <si>
    <t>060631902944</t>
  </si>
  <si>
    <t>060631902937</t>
  </si>
  <si>
    <t>060631902913</t>
  </si>
  <si>
    <r>
      <rPr>
        <sz val="9"/>
        <color theme="1"/>
        <rFont val="Calibri"/>
        <family val="2"/>
        <scheme val="minor"/>
      </rPr>
      <t>Pop &amp; Catch</t>
    </r>
    <r>
      <rPr>
        <b/>
        <sz val="9"/>
        <color rgb="FFC00000"/>
        <rFont val="Calibri"/>
        <family val="2"/>
        <scheme val="minor"/>
      </rPr>
      <t xml:space="preserve"> </t>
    </r>
  </si>
  <si>
    <t xml:space="preserve">20.67x16.46x11.30 in </t>
  </si>
  <si>
    <t>52.5x41.8x28.7 cm</t>
  </si>
  <si>
    <t>14.49lb/ 6.57kg</t>
  </si>
  <si>
    <t>4x7</t>
  </si>
  <si>
    <t>KDM-90433</t>
  </si>
  <si>
    <t>060631904344</t>
  </si>
  <si>
    <t>060631904337</t>
  </si>
  <si>
    <t>060631904313</t>
  </si>
  <si>
    <t>Puppy House</t>
  </si>
  <si>
    <t xml:space="preserve">8g </t>
  </si>
  <si>
    <t xml:space="preserve">7.78x13.39x4.82 in </t>
  </si>
  <si>
    <t>19.27x34x12.25 cm</t>
  </si>
  <si>
    <t>7.68x4.33x4.63 in  19.5x11x11.75cm</t>
  </si>
  <si>
    <t>4.29kg</t>
  </si>
  <si>
    <t>12x8</t>
  </si>
  <si>
    <t>KDM-18383</t>
  </si>
  <si>
    <t>060631183848</t>
  </si>
  <si>
    <t>060631183831</t>
  </si>
  <si>
    <t>060631183817</t>
  </si>
  <si>
    <t>Quick Blast Spray</t>
  </si>
  <si>
    <t>58g</t>
  </si>
  <si>
    <t>36</t>
  </si>
  <si>
    <t>27</t>
  </si>
  <si>
    <t xml:space="preserve">14.17x13.78x10.63 in </t>
  </si>
  <si>
    <t>36x35x27 cm</t>
  </si>
  <si>
    <t>4.53x6.57x4.92 in 11.5x16.7x12.5 cm</t>
  </si>
  <si>
    <t>12.98kg/ 28.62lb</t>
  </si>
  <si>
    <t>KDM-18203</t>
  </si>
  <si>
    <t>060631182049</t>
  </si>
  <si>
    <t>060631182032</t>
  </si>
  <si>
    <t>060631182018</t>
  </si>
  <si>
    <t xml:space="preserve">Raging Bull bubble gum  </t>
  </si>
  <si>
    <t>36.83</t>
  </si>
  <si>
    <t xml:space="preserve">14.5x16x9 in  </t>
  </si>
  <si>
    <t>36.83x40.64x22.86 cm</t>
  </si>
  <si>
    <t>6.75x5x4 in   17.25x13x10.5 cm</t>
  </si>
  <si>
    <t>29.40lb/ 13.34kg</t>
  </si>
  <si>
    <t>KDM-17973</t>
  </si>
  <si>
    <t>060631179742</t>
  </si>
  <si>
    <t>060631179735</t>
  </si>
  <si>
    <t>060631179711</t>
  </si>
  <si>
    <r>
      <t>Roto Pop</t>
    </r>
    <r>
      <rPr>
        <b/>
        <sz val="9"/>
        <color theme="1"/>
        <rFont val="Calibri"/>
        <family val="2"/>
        <scheme val="minor"/>
      </rPr>
      <t xml:space="preserve"> </t>
    </r>
  </si>
  <si>
    <t>21g</t>
  </si>
  <si>
    <t>42.5</t>
  </si>
  <si>
    <t xml:space="preserve">16.93x16.73x7.17 in </t>
  </si>
  <si>
    <t>43x42.5x18.2 cm</t>
  </si>
  <si>
    <t>3.86x5.35x6.42 in                9.8 x 13.6 x 16.3 cm</t>
  </si>
  <si>
    <t>8.54kg/ 18.83lb</t>
  </si>
  <si>
    <t>4x11</t>
  </si>
  <si>
    <t>KDM-90303</t>
  </si>
  <si>
    <t>060631 9030 4 0</t>
  </si>
  <si>
    <t>060631 9030 3 3</t>
  </si>
  <si>
    <t>060631 9030 1 9</t>
  </si>
  <si>
    <t>Shark Bite</t>
  </si>
  <si>
    <t xml:space="preserve">17.91x15.6x14.88 in </t>
  </si>
  <si>
    <t xml:space="preserve"> 45.5x38.5x37.8 cm</t>
  </si>
  <si>
    <t>8.66x4.92x6..9 in/ 22x12.5x17.5 cm</t>
  </si>
  <si>
    <t>18.18lb/ 8.70kg</t>
  </si>
  <si>
    <t>KDM-18603</t>
  </si>
  <si>
    <t>060631186047</t>
  </si>
  <si>
    <t>060631186030</t>
  </si>
  <si>
    <t>060631186016</t>
  </si>
  <si>
    <t xml:space="preserve">Soda Blasters fizzy candy </t>
  </si>
  <si>
    <t>42g</t>
  </si>
  <si>
    <t>54.61</t>
  </si>
  <si>
    <t>25.40</t>
  </si>
  <si>
    <t xml:space="preserve">16x21.5x10 in  </t>
  </si>
  <si>
    <t xml:space="preserve"> 40.64x54.61x25.40 cm</t>
  </si>
  <si>
    <t>7.25x6.75x4.5 in   18x17.5x11 cm</t>
  </si>
  <si>
    <t>31.57lb/14.32kg</t>
  </si>
  <si>
    <t>5x8</t>
  </si>
  <si>
    <t>KDM-18703</t>
  </si>
  <si>
    <t>060631187044</t>
  </si>
  <si>
    <t>060631187037</t>
  </si>
  <si>
    <t>060631187013</t>
  </si>
  <si>
    <t xml:space="preserve">Sour Blast spray candy </t>
  </si>
  <si>
    <t>57g</t>
  </si>
  <si>
    <t>41.91</t>
  </si>
  <si>
    <t xml:space="preserve">16.5x12x12.25 in </t>
  </si>
  <si>
    <t xml:space="preserve"> 41.91x30.48x31.12 cm</t>
  </si>
  <si>
    <t>7.25x5.75x3.75 in   18.5x14.5x9.5 cm</t>
  </si>
  <si>
    <t>27.30lb/ 12.38kg</t>
  </si>
  <si>
    <t>KDM-17993</t>
  </si>
  <si>
    <t>060631179940</t>
  </si>
  <si>
    <t>060631179933</t>
  </si>
  <si>
    <t>060631179919</t>
  </si>
  <si>
    <t xml:space="preserve">Sour Flush </t>
  </si>
  <si>
    <t>12/ 12</t>
  </si>
  <si>
    <t>49.53</t>
  </si>
  <si>
    <t>38.10</t>
  </si>
  <si>
    <t xml:space="preserve">19.5x15x13 in           </t>
  </si>
  <si>
    <t xml:space="preserve"> 49.53x38.1x33.02 cm</t>
  </si>
  <si>
    <t>12.5x7.5x3.25 in           31.75x19.05x8.26 cm</t>
  </si>
  <si>
    <t>26.90lb/ 12.20kg</t>
  </si>
  <si>
    <t>KDM-18263</t>
  </si>
  <si>
    <t>060631182643</t>
  </si>
  <si>
    <t>060631182636</t>
  </si>
  <si>
    <t>060631182612</t>
  </si>
  <si>
    <r>
      <t>Text Messenger</t>
    </r>
    <r>
      <rPr>
        <b/>
        <sz val="9"/>
        <rFont val="Calibri"/>
        <family val="2"/>
        <scheme val="minor"/>
      </rPr>
      <t xml:space="preserve"> </t>
    </r>
  </si>
  <si>
    <t>40.2</t>
  </si>
  <si>
    <t>34.2</t>
  </si>
  <si>
    <t>15.75x13.46x9.45 in</t>
  </si>
  <si>
    <t xml:space="preserve"> 40.2x34.2x24 cm</t>
  </si>
  <si>
    <t>10.63x7.09x3.54 in              27 x 18 x 9 cm</t>
  </si>
  <si>
    <t>7.72kg/ 17.02lb</t>
  </si>
  <si>
    <t>6x8</t>
  </si>
  <si>
    <t>ECS-71125</t>
  </si>
  <si>
    <t>060631 7112 5 6</t>
  </si>
  <si>
    <t>060631 7112 2 5</t>
  </si>
  <si>
    <t>060631 7112 1 8</t>
  </si>
  <si>
    <r>
      <t xml:space="preserve">Thumbs-Up Sour Dipper Tower </t>
    </r>
    <r>
      <rPr>
        <b/>
        <u/>
        <sz val="11"/>
        <color rgb="FFFF0000"/>
        <rFont val="Calibri"/>
        <family val="2"/>
        <scheme val="minor"/>
      </rPr>
      <t/>
    </r>
  </si>
  <si>
    <t>38g</t>
  </si>
  <si>
    <t>4/ 21</t>
  </si>
  <si>
    <t>21</t>
  </si>
  <si>
    <t>13.39x13.39x14.17 in</t>
  </si>
  <si>
    <t>34x34x36 cm</t>
  </si>
  <si>
    <t>6.22x6.22x12.99 in/ 15.8x15.8x33 cm</t>
  </si>
  <si>
    <t>14.33lb/ 6.5kg</t>
  </si>
  <si>
    <t>KDM-17963</t>
  </si>
  <si>
    <t>0'60631179643</t>
  </si>
  <si>
    <t>060631179636</t>
  </si>
  <si>
    <t>060631179612</t>
  </si>
  <si>
    <r>
      <t>UFO Spinner</t>
    </r>
    <r>
      <rPr>
        <b/>
        <sz val="9"/>
        <color theme="1"/>
        <rFont val="Calibri"/>
        <family val="2"/>
        <scheme val="minor"/>
      </rPr>
      <t xml:space="preserve"> </t>
    </r>
  </si>
  <si>
    <t>6/ 12</t>
  </si>
  <si>
    <t>42</t>
  </si>
  <si>
    <t>21.7</t>
  </si>
  <si>
    <t xml:space="preserve">16.54x8.54x13.46 in  </t>
  </si>
  <si>
    <t>42x21.7x34.2 cm</t>
  </si>
  <si>
    <t>8.27x5.31x6.30 in                  21 x 13.5 x 16 cm</t>
  </si>
  <si>
    <t>4.59kg/ 10.12lb</t>
  </si>
  <si>
    <t>KDM-18393</t>
  </si>
  <si>
    <t>060631183947</t>
  </si>
  <si>
    <t>060631183930</t>
  </si>
  <si>
    <t>060631183916</t>
  </si>
  <si>
    <t>Wacky Monkey</t>
  </si>
  <si>
    <t>12g</t>
  </si>
  <si>
    <t>50.5</t>
  </si>
  <si>
    <t>46</t>
  </si>
  <si>
    <t>32</t>
  </si>
  <si>
    <t xml:space="preserve">19.88x18.11x12.60 in </t>
  </si>
  <si>
    <t>50.5x46.0x32.0 cm</t>
  </si>
  <si>
    <t>6.3x6.02x8.66 in 16x15.3x22 cm</t>
  </si>
  <si>
    <t>9.62kg/ 21.21lb</t>
  </si>
  <si>
    <t>4x6</t>
  </si>
  <si>
    <t>KDM-18413</t>
  </si>
  <si>
    <t>060631184142</t>
  </si>
  <si>
    <t>060631184135</t>
  </si>
  <si>
    <t>060631184111</t>
  </si>
  <si>
    <t xml:space="preserve">Yoyo Mania </t>
  </si>
  <si>
    <t>30g</t>
  </si>
  <si>
    <t>37.2</t>
  </si>
  <si>
    <t>34.7</t>
  </si>
  <si>
    <t>20.4</t>
  </si>
  <si>
    <t xml:space="preserve">14.57x13.66x8.03 in  </t>
  </si>
  <si>
    <t>37.2x34.7x20.4 cm</t>
  </si>
  <si>
    <t>7x6.38x2.36 in                 17.8x16.2x6 cm</t>
  </si>
  <si>
    <t>10.48kg/ 23.10</t>
  </si>
  <si>
    <t>6x10</t>
  </si>
  <si>
    <t>CREAMY'S PEG BAGS</t>
  </si>
  <si>
    <t>OSH-90314</t>
  </si>
  <si>
    <t>060631 9031 4 9</t>
  </si>
  <si>
    <t>060631 9031 1 8</t>
  </si>
  <si>
    <t xml:space="preserve">Creamy's Original - Coffee Cream </t>
  </si>
  <si>
    <t>120g</t>
  </si>
  <si>
    <t>1/16</t>
  </si>
  <si>
    <t>15.75x8.27x3.95 in</t>
  </si>
  <si>
    <t>40x21x10 cm</t>
  </si>
  <si>
    <t>1.92kg/ 4.23 lb</t>
  </si>
  <si>
    <t>13X17</t>
  </si>
  <si>
    <t>OSH-90324</t>
  </si>
  <si>
    <t>060631 9032 4 8</t>
  </si>
  <si>
    <t>060631 9032 1 7</t>
  </si>
  <si>
    <t xml:space="preserve">Creamy's Original - Éclair Cream </t>
  </si>
  <si>
    <t>OSH-90334</t>
  </si>
  <si>
    <t>060631 9033 4 7</t>
  </si>
  <si>
    <t>060631 9033 1 6</t>
  </si>
  <si>
    <t xml:space="preserve">Creamy's Original - Butter  Cream </t>
  </si>
  <si>
    <t xml:space="preserve"> 40x21x10 cm</t>
  </si>
  <si>
    <t>OSH-90344</t>
  </si>
  <si>
    <t>060631 9034 4 6</t>
  </si>
  <si>
    <t>060631 9034 1 5</t>
  </si>
  <si>
    <t xml:space="preserve">Creamy's Original - Choco Mint Cream </t>
  </si>
  <si>
    <t>MINT PEG BAGS/ROLLS</t>
  </si>
  <si>
    <t>CAN-90184</t>
  </si>
  <si>
    <t>060631901848</t>
  </si>
  <si>
    <t>060631901817</t>
  </si>
  <si>
    <t xml:space="preserve">Mint Polybag Spearmint </t>
  </si>
  <si>
    <t>150g</t>
  </si>
  <si>
    <t>38</t>
  </si>
  <si>
    <t>30</t>
  </si>
  <si>
    <t xml:space="preserve">14.96x11.81x3.94 in </t>
  </si>
  <si>
    <t xml:space="preserve"> 38x30x10 cm</t>
  </si>
  <si>
    <t>N/A</t>
  </si>
  <si>
    <t>2.40kg/ 5.29lb</t>
  </si>
  <si>
    <t>CAN-90194</t>
  </si>
  <si>
    <t>060631901947</t>
  </si>
  <si>
    <t>060631901916</t>
  </si>
  <si>
    <t xml:space="preserve">Mint Polybag Peppermint </t>
  </si>
  <si>
    <t>30.10</t>
  </si>
  <si>
    <t xml:space="preserve">14.96x11.81x3.94 in  </t>
  </si>
  <si>
    <t>38x30x10 cm</t>
  </si>
  <si>
    <t>CAN-90414</t>
  </si>
  <si>
    <t>060631904146</t>
  </si>
  <si>
    <t>060631904115</t>
  </si>
  <si>
    <t xml:space="preserve">Mint Polybag Cinnamon  </t>
  </si>
  <si>
    <t>CAN-90204</t>
  </si>
  <si>
    <t>060631902043</t>
  </si>
  <si>
    <t>060631902012</t>
  </si>
  <si>
    <t xml:space="preserve">Mint Roll Spearmint </t>
  </si>
  <si>
    <t>1/24</t>
  </si>
  <si>
    <t>25.8</t>
  </si>
  <si>
    <t>22.8</t>
  </si>
  <si>
    <t>8.3</t>
  </si>
  <si>
    <t xml:space="preserve">10.16x8.66x3.27 in </t>
  </si>
  <si>
    <t>25.8x22x8.3 cm</t>
  </si>
  <si>
    <t>4x4</t>
  </si>
  <si>
    <t>CAN-90214</t>
  </si>
  <si>
    <t>060631902142</t>
  </si>
  <si>
    <t>060631902111</t>
  </si>
  <si>
    <t xml:space="preserve">Mint Roll Peppermint </t>
  </si>
  <si>
    <t>22</t>
  </si>
  <si>
    <t>Gustaf's Licorice</t>
  </si>
  <si>
    <t>GER-44604</t>
  </si>
  <si>
    <t>1008623244604 2</t>
  </si>
  <si>
    <t>086232446045</t>
  </si>
  <si>
    <t>Licorice Coins</t>
  </si>
  <si>
    <t>11</t>
  </si>
  <si>
    <t>5</t>
  </si>
  <si>
    <t>6 x 11 x 5in</t>
  </si>
  <si>
    <t>15.2x27.9x20.7cm</t>
  </si>
  <si>
    <t>4.4lb/ 2kg</t>
  </si>
  <si>
    <t>19 x 10</t>
  </si>
  <si>
    <t>GER-31933</t>
  </si>
  <si>
    <t>1008623231933 9</t>
  </si>
  <si>
    <t>086232319332</t>
  </si>
  <si>
    <t>Licorice Cats</t>
  </si>
  <si>
    <t>GER-51605</t>
  </si>
  <si>
    <t>1008623251605 9</t>
  </si>
  <si>
    <t>086232516052</t>
  </si>
  <si>
    <t>Gustaf's Sugared Licorice Bears</t>
  </si>
  <si>
    <t>7.7</t>
  </si>
  <si>
    <t>11.6</t>
  </si>
  <si>
    <t>4.3</t>
  </si>
  <si>
    <t>7.7x11.6x4.3in</t>
  </si>
  <si>
    <t>19.6x29.5x10.9cm</t>
  </si>
  <si>
    <t>20 x 8</t>
  </si>
  <si>
    <t>GER-31943</t>
  </si>
  <si>
    <t>1008623231943 8</t>
  </si>
  <si>
    <t>086232319431</t>
  </si>
  <si>
    <t>Double Salt Licorice</t>
  </si>
  <si>
    <t>147.4g</t>
  </si>
  <si>
    <t>GER-51200</t>
  </si>
  <si>
    <t>1008623251200 6</t>
  </si>
  <si>
    <t>086232512009</t>
  </si>
  <si>
    <t>Gumbilees - Gourmet Wine Gums</t>
  </si>
  <si>
    <t xml:space="preserve"> 19.6x29.5x10.9cm</t>
  </si>
  <si>
    <t>GER-51606</t>
  </si>
  <si>
    <t>1008623251606 6</t>
  </si>
  <si>
    <t>086232516069</t>
  </si>
  <si>
    <t>Gerrit's Pink Cadillacs (Mixed Fruit)</t>
  </si>
  <si>
    <t>SIXLETS PEG BAGS</t>
  </si>
  <si>
    <t>SWS-96201</t>
  </si>
  <si>
    <t>10800093962011</t>
  </si>
  <si>
    <t>800093963011</t>
  </si>
  <si>
    <r>
      <t xml:space="preserve">Sixlets Classic Camo Peg Bag  12ct – </t>
    </r>
    <r>
      <rPr>
        <b/>
        <u/>
        <sz val="9"/>
        <rFont val="Calibri"/>
        <family val="2"/>
        <scheme val="minor"/>
      </rPr>
      <t>DISC. Oct 2/2018</t>
    </r>
  </si>
  <si>
    <t>85g</t>
  </si>
  <si>
    <t>28.89</t>
  </si>
  <si>
    <t>21.91</t>
  </si>
  <si>
    <t>10.80</t>
  </si>
  <si>
    <t xml:space="preserve">11.375x8.625x4.25 in </t>
  </si>
  <si>
    <t>28.89x21.91x10.80 cm</t>
  </si>
  <si>
    <t>4.96lb/ 2.25kg</t>
  </si>
  <si>
    <t>18X10</t>
  </si>
  <si>
    <t>SWS-96204</t>
  </si>
  <si>
    <t>10800093962042</t>
  </si>
  <si>
    <t>800093963042</t>
  </si>
  <si>
    <r>
      <t xml:space="preserve">Sixlets Princess Peg Bag 12ct – </t>
    </r>
    <r>
      <rPr>
        <b/>
        <u/>
        <sz val="9"/>
        <rFont val="Calibri"/>
        <family val="2"/>
        <scheme val="minor"/>
      </rPr>
      <t>DISC. OCT 2 /2018</t>
    </r>
  </si>
  <si>
    <t>SWS-96200</t>
  </si>
  <si>
    <t>10800093962004</t>
  </si>
  <si>
    <t>800093964001</t>
  </si>
  <si>
    <t>Fruity Sixlets Peg Bag 12ct – Bi-Lingual DISC. OCT 2/2018</t>
  </si>
  <si>
    <t>THEATRE BOXES</t>
  </si>
  <si>
    <t>TON-00125</t>
  </si>
  <si>
    <t>655956-000125</t>
  </si>
  <si>
    <t>655956-000019</t>
  </si>
  <si>
    <t>Cookie Dough - Chocolate Chip</t>
  </si>
  <si>
    <t>88g</t>
  </si>
  <si>
    <t>11 x 6.5 x 4in</t>
  </si>
  <si>
    <t>27.94x16.51x10.16cm</t>
  </si>
  <si>
    <t>3lb/    1.36kg</t>
  </si>
  <si>
    <t>24x15</t>
  </si>
  <si>
    <t>TON-12210</t>
  </si>
  <si>
    <t>655956-012210</t>
  </si>
  <si>
    <t>655956-002686</t>
  </si>
  <si>
    <t>Taste of Nature S'Moresels</t>
  </si>
  <si>
    <t>case</t>
  </si>
  <si>
    <t>TON-00123</t>
  </si>
  <si>
    <t>655956-020123</t>
  </si>
  <si>
    <t>655956-020017</t>
  </si>
  <si>
    <t>Taste of Nature Muddy Bears</t>
  </si>
  <si>
    <t>TON-00124</t>
  </si>
  <si>
    <t>655956-010124</t>
  </si>
  <si>
    <t>655956-010018</t>
  </si>
  <si>
    <t>TON Sqwigglies Sour Gummi Worms</t>
  </si>
  <si>
    <t>99g</t>
  </si>
  <si>
    <t>TON-09128</t>
  </si>
  <si>
    <t>655956-009128</t>
  </si>
  <si>
    <t>655956-000910</t>
  </si>
  <si>
    <t>Taste of Nature Cherry Sour Balls</t>
  </si>
  <si>
    <t>TON-09616</t>
  </si>
  <si>
    <t>655956-009616</t>
  </si>
  <si>
    <t>655956-000316</t>
  </si>
  <si>
    <t xml:space="preserve">Taste of Nature Red Velvet Cupcake Bites </t>
  </si>
  <si>
    <t xml:space="preserve"> 27.94x16.51x10.16cm</t>
  </si>
  <si>
    <t>TON-00347</t>
  </si>
  <si>
    <t>655956-000347</t>
  </si>
  <si>
    <t>655956-000033</t>
  </si>
  <si>
    <t>TON Cookie Dough Bites Peanut Butter</t>
  </si>
  <si>
    <t>TON-00675</t>
  </si>
  <si>
    <t>655956-000675</t>
  </si>
  <si>
    <t>655956-000064</t>
  </si>
  <si>
    <t>TON Cookie Dough Bites  Fudge Brownie</t>
  </si>
  <si>
    <t xml:space="preserve">LICORICE COUNT GOOD &amp; BULK </t>
  </si>
  <si>
    <t>EFG-08920</t>
  </si>
  <si>
    <t>10811737089209</t>
  </si>
  <si>
    <t>817795000760</t>
  </si>
  <si>
    <t xml:space="preserve">Traditional Black Licorice </t>
  </si>
  <si>
    <t>6.50</t>
  </si>
  <si>
    <t>4.5</t>
  </si>
  <si>
    <t>3.5</t>
  </si>
  <si>
    <t>6.50X4.5X3.5in</t>
  </si>
  <si>
    <t>16.51.x11.436x8.89 cm</t>
  </si>
  <si>
    <t xml:space="preserve">3.18lb/ 1.44kg / </t>
  </si>
  <si>
    <t>EFG-08921</t>
  </si>
  <si>
    <t>10811737089216</t>
  </si>
  <si>
    <t>817795000777</t>
  </si>
  <si>
    <t>Fresh Strawberry Licorice</t>
  </si>
  <si>
    <t>16.50.x11.436x8.89 cm</t>
  </si>
  <si>
    <t>EFG-08922</t>
  </si>
  <si>
    <t>10811737089223</t>
  </si>
  <si>
    <t>817795000784</t>
  </si>
  <si>
    <t xml:space="preserve">Berry Fusion Licorice </t>
  </si>
  <si>
    <t>EFG-20011</t>
  </si>
  <si>
    <t>10811737079668</t>
  </si>
  <si>
    <t>Traditional Black Licorice BULK</t>
  </si>
  <si>
    <t>875g</t>
  </si>
  <si>
    <t>1/8</t>
  </si>
  <si>
    <t>19.25</t>
  </si>
  <si>
    <t>6.1</t>
  </si>
  <si>
    <t>6.67</t>
  </si>
  <si>
    <t>19.25x6.1x6.67 in</t>
  </si>
  <si>
    <t>48.90x15.50x16.94 cm</t>
  </si>
  <si>
    <t>15.43lb/ 7kg</t>
  </si>
  <si>
    <t>14X7</t>
  </si>
  <si>
    <t>EFG-20022</t>
  </si>
  <si>
    <t>10811737079675</t>
  </si>
  <si>
    <t>Fresh Strawberry Licorice BULK</t>
  </si>
  <si>
    <t>LYN-91209</t>
  </si>
  <si>
    <t>10060631912100</t>
  </si>
  <si>
    <t>060631912097</t>
  </si>
  <si>
    <t>ROO'S Australian Licorice Black</t>
  </si>
  <si>
    <t>LYN-91211</t>
  </si>
  <si>
    <t>10060631912124</t>
  </si>
  <si>
    <t>060631912110</t>
  </si>
  <si>
    <t>ROO'S Australian Licorice Strawberry</t>
  </si>
  <si>
    <t>LYN-91213</t>
  </si>
  <si>
    <t>10060631912148</t>
  </si>
  <si>
    <t>060631912134</t>
  </si>
  <si>
    <t xml:space="preserve">ROO'S Australian Licorice Berry </t>
  </si>
  <si>
    <t>LYN-91215</t>
  </si>
  <si>
    <t>10060631912162</t>
  </si>
  <si>
    <t>060631912158</t>
  </si>
  <si>
    <t xml:space="preserve">ROO'S Australian Licorice Green Apple </t>
  </si>
  <si>
    <t xml:space="preserve"> 16.50.x11.436x8.89 cm</t>
  </si>
  <si>
    <t>LYN-91217</t>
  </si>
  <si>
    <t>10060631912179</t>
  </si>
  <si>
    <t>ROO'S Australian Licorice Black BULK</t>
  </si>
  <si>
    <t>LYN-91218</t>
  </si>
  <si>
    <t>10060631912186</t>
  </si>
  <si>
    <t>ROO'S Australian Licorice Strawberry BULK</t>
  </si>
  <si>
    <t>BAGGED CANDY</t>
  </si>
  <si>
    <t>EXC02017</t>
  </si>
  <si>
    <t>10060631020171</t>
  </si>
  <si>
    <t>060631020174</t>
  </si>
  <si>
    <t xml:space="preserve">Bag Candy Asst'd Clear Fruits    </t>
  </si>
  <si>
    <t>1.8 kg</t>
  </si>
  <si>
    <t xml:space="preserve">  8/  1</t>
  </si>
  <si>
    <t>Bag</t>
  </si>
  <si>
    <t>45.72</t>
  </si>
  <si>
    <t>34.29</t>
  </si>
  <si>
    <t xml:space="preserve">18x13.5x11 in   </t>
  </si>
  <si>
    <t>45.72x34.29x27.94 cm</t>
  </si>
  <si>
    <t>35.55lb/ 16.125kg</t>
  </si>
  <si>
    <t>EXC02015</t>
  </si>
  <si>
    <t>10060631020157</t>
  </si>
  <si>
    <t>060631020150</t>
  </si>
  <si>
    <t xml:space="preserve">Bag Candy Butterscotch    </t>
  </si>
  <si>
    <t xml:space="preserve">8x13.5x11 in </t>
  </si>
  <si>
    <t>EXC02043</t>
  </si>
  <si>
    <t>10060631020430</t>
  </si>
  <si>
    <t>060631020433</t>
  </si>
  <si>
    <t xml:space="preserve">Bag Candy Clear Mints    </t>
  </si>
  <si>
    <t xml:space="preserve">8x13.5x11 in  </t>
  </si>
  <si>
    <t>EXC04501</t>
  </si>
  <si>
    <t>10060631045013</t>
  </si>
  <si>
    <t>060631045016</t>
  </si>
  <si>
    <t xml:space="preserve">Bag Candy Fruit Filled    </t>
  </si>
  <si>
    <t>1.3 kg</t>
  </si>
  <si>
    <t xml:space="preserve">18x13.5x11 in  </t>
  </si>
  <si>
    <t>EXC02041</t>
  </si>
  <si>
    <t>10060631020416</t>
  </si>
  <si>
    <t>060631020419</t>
  </si>
  <si>
    <t xml:space="preserve">Bag Candy Starlight Green    </t>
  </si>
  <si>
    <t>EXC02037</t>
  </si>
  <si>
    <t>10060631020379</t>
  </si>
  <si>
    <t>060631020372</t>
  </si>
  <si>
    <t xml:space="preserve">Bag Candy Starlight Red    </t>
  </si>
  <si>
    <t>EXC04401</t>
  </si>
  <si>
    <t>10060631044016</t>
  </si>
  <si>
    <t>060631044019</t>
  </si>
  <si>
    <t xml:space="preserve">Bag Candy Strawberry      </t>
  </si>
  <si>
    <t>SHOCK ROCKS</t>
  </si>
  <si>
    <t>PCC90003</t>
  </si>
  <si>
    <t>060631900049</t>
  </si>
  <si>
    <t>060631900032</t>
  </si>
  <si>
    <t>060631900018</t>
  </si>
  <si>
    <t>SHOCK ROCKS POPPING STRAW 12/24</t>
  </si>
  <si>
    <t>9g</t>
  </si>
  <si>
    <t>12/ 24</t>
  </si>
  <si>
    <t>61.5</t>
  </si>
  <si>
    <t>25.5</t>
  </si>
  <si>
    <t>17.5</t>
  </si>
  <si>
    <t xml:space="preserve">24.21x10.04x6.89 in </t>
  </si>
  <si>
    <t>61.5x25.5x17.5 cm</t>
  </si>
  <si>
    <t>11.93x3.27x3.27 in  30.3x8.3x8.3 cm</t>
  </si>
  <si>
    <t>2.6kg/ 5.73lb</t>
  </si>
  <si>
    <t>PCC90013</t>
  </si>
  <si>
    <t>060631900148</t>
  </si>
  <si>
    <t>060631900131</t>
  </si>
  <si>
    <t>060631900117</t>
  </si>
  <si>
    <t>SHOCK RKS POPPING BLUE RASP 12/24</t>
  </si>
  <si>
    <t xml:space="preserve">24.21x10.04x6.89 in  </t>
  </si>
  <si>
    <t>PCC90023</t>
  </si>
  <si>
    <t>060631900247</t>
  </si>
  <si>
    <t>060631900230</t>
  </si>
  <si>
    <t>060631900216</t>
  </si>
  <si>
    <t>SHOCK ROCKS POPPING CANDY COTTON CANDY 12/24</t>
  </si>
  <si>
    <t>PCC-90253</t>
  </si>
  <si>
    <t>060631902548</t>
  </si>
  <si>
    <t>060631902531</t>
  </si>
  <si>
    <t>060631902517</t>
  </si>
  <si>
    <t xml:space="preserve">SHOCK ROCKS  CHERRY COLA 12/24 </t>
  </si>
  <si>
    <t>PCC90033</t>
  </si>
  <si>
    <t>060631900346</t>
  </si>
  <si>
    <t>060631900339</t>
  </si>
  <si>
    <t>060631900315</t>
  </si>
  <si>
    <r>
      <t xml:space="preserve">SHOCK ROCKS </t>
    </r>
    <r>
      <rPr>
        <b/>
        <sz val="9"/>
        <rFont val="Calibri"/>
        <family val="2"/>
        <scheme val="minor"/>
      </rPr>
      <t>DIPS</t>
    </r>
    <r>
      <rPr>
        <sz val="9"/>
        <rFont val="Calibri"/>
        <family val="2"/>
        <scheme val="minor"/>
      </rPr>
      <t xml:space="preserve"> STRAWBERRY 12/24</t>
    </r>
  </si>
  <si>
    <t>70.5</t>
  </si>
  <si>
    <t>28.5</t>
  </si>
  <si>
    <t>19</t>
  </si>
  <si>
    <t xml:space="preserve">27.76x11.22x7.48 in  </t>
  </si>
  <si>
    <t>70.5x28.5x19 cm</t>
  </si>
  <si>
    <t>13.7x3.66x3.54 in  34.8x9.3x9 cm</t>
  </si>
  <si>
    <t>4.32kg 9.52lb</t>
  </si>
  <si>
    <t>PCC90043</t>
  </si>
  <si>
    <t>060631900445</t>
  </si>
  <si>
    <t>060631900438</t>
  </si>
  <si>
    <t>060631900414</t>
  </si>
  <si>
    <t xml:space="preserve">SHOCK ROCKS 3 PACK 12/12   </t>
  </si>
  <si>
    <t>27g</t>
  </si>
  <si>
    <t>53.5</t>
  </si>
  <si>
    <t>16.5</t>
  </si>
  <si>
    <t xml:space="preserve">21.06x21.06x6.5 in  </t>
  </si>
  <si>
    <t>53.5x53.5x16.5 cm</t>
  </si>
  <si>
    <t>10.35x7x3.03 in  26.3x17.8x7.7 cm</t>
  </si>
  <si>
    <t>3.89Kg/ 8.58lb</t>
  </si>
  <si>
    <t>JAWBREAKERS &amp; POPS</t>
  </si>
  <si>
    <t>EXC06200</t>
  </si>
  <si>
    <t>060631062006</t>
  </si>
  <si>
    <t xml:space="preserve">Black Magic Ball   </t>
  </si>
  <si>
    <t>520g</t>
  </si>
  <si>
    <t xml:space="preserve"> 12/240</t>
  </si>
  <si>
    <t>Tub</t>
  </si>
  <si>
    <t>52.70</t>
  </si>
  <si>
    <t>34.92</t>
  </si>
  <si>
    <t>15.87</t>
  </si>
  <si>
    <t xml:space="preserve">20.75x13.75x6.25 in   </t>
  </si>
  <si>
    <t>52.70x34.92x15.87 cm</t>
  </si>
  <si>
    <t>1.14lb/ 0.52kg</t>
  </si>
  <si>
    <t>7x6</t>
  </si>
  <si>
    <t>ECY-90073</t>
  </si>
  <si>
    <t>060631900749</t>
  </si>
  <si>
    <t>060631900735</t>
  </si>
  <si>
    <t>060631900711</t>
  </si>
  <si>
    <t xml:space="preserve">Curly Swirly Pop </t>
  </si>
  <si>
    <t>100g</t>
  </si>
  <si>
    <t xml:space="preserve">  2/ 24</t>
  </si>
  <si>
    <t>41.2</t>
  </si>
  <si>
    <t>28.</t>
  </si>
  <si>
    <t xml:space="preserve">16.22x11.02x10.04 in      </t>
  </si>
  <si>
    <t>41.2x28x25.5 cm</t>
  </si>
  <si>
    <t>14.37x7.72x9.25 in      26.5x19.6x23.5 cm</t>
  </si>
  <si>
    <t>14.11lb/ 6.4kg</t>
  </si>
  <si>
    <t>10x5</t>
  </si>
  <si>
    <t>GMG40100</t>
  </si>
  <si>
    <t>10785051401002</t>
  </si>
  <si>
    <t>798051401005</t>
  </si>
  <si>
    <t>00978197</t>
  </si>
  <si>
    <t xml:space="preserve">Cube Pop Cinnamon </t>
  </si>
  <si>
    <t xml:space="preserve">  6/100</t>
  </si>
  <si>
    <t>53.25</t>
  </si>
  <si>
    <t>37.</t>
  </si>
  <si>
    <t>23.00</t>
  </si>
  <si>
    <t xml:space="preserve">21.75x14.5x8 in  </t>
  </si>
  <si>
    <t>53.25x37x20.25 cm</t>
  </si>
  <si>
    <t>7x7x7.5 in 18x18x19 cm</t>
  </si>
  <si>
    <t>31lb/ 14.06kg</t>
  </si>
  <si>
    <t>GMG41100</t>
  </si>
  <si>
    <t>10798051411001</t>
  </si>
  <si>
    <t>798051411004</t>
  </si>
  <si>
    <t>00948159</t>
  </si>
  <si>
    <t xml:space="preserve">Cube Pop Green Apple </t>
  </si>
  <si>
    <t xml:space="preserve">21.75x14.5x9 in  </t>
  </si>
  <si>
    <t>55.25x37x23 cm</t>
  </si>
  <si>
    <t>GMG43100</t>
  </si>
  <si>
    <t>10798051431009</t>
  </si>
  <si>
    <t>798051431002</t>
  </si>
  <si>
    <t>00948173</t>
  </si>
  <si>
    <t xml:space="preserve">Cube Pop Huckleberry </t>
  </si>
  <si>
    <t>7x7x7.5 in              18x18x19 cm</t>
  </si>
  <si>
    <t>GMG42100</t>
  </si>
  <si>
    <t>10798051421000</t>
  </si>
  <si>
    <t>798051421003</t>
  </si>
  <si>
    <t>00948142</t>
  </si>
  <si>
    <t xml:space="preserve">Cube Pop Watermelon </t>
  </si>
  <si>
    <t>7x7x7.5 in             18x18x19 cm</t>
  </si>
  <si>
    <t>EXC06192</t>
  </si>
  <si>
    <t>060631061948</t>
  </si>
  <si>
    <t>060631061924</t>
  </si>
  <si>
    <t xml:space="preserve">Jawbreaker tub:Giant 2"   </t>
  </si>
  <si>
    <t>94g</t>
  </si>
  <si>
    <t xml:space="preserve">  6/ 18</t>
  </si>
  <si>
    <t>35.</t>
  </si>
  <si>
    <t>52.</t>
  </si>
  <si>
    <t>16.</t>
  </si>
  <si>
    <t xml:space="preserve">13.75x20.5x6.25 in  </t>
  </si>
  <si>
    <t>35x52x16 cm</t>
  </si>
  <si>
    <t>25.90lb/ 11.74kg</t>
  </si>
  <si>
    <t>EXC06198</t>
  </si>
  <si>
    <t>060631061849</t>
  </si>
  <si>
    <t>060631061986</t>
  </si>
  <si>
    <t xml:space="preserve">Jawbreaker tub:Jumbo On A Stick   </t>
  </si>
  <si>
    <t>133g</t>
  </si>
  <si>
    <t>52.07</t>
  </si>
  <si>
    <t>35.56</t>
  </si>
  <si>
    <t xml:space="preserve">20.5x14x6.25 in  </t>
  </si>
  <si>
    <t>52.07x35.56x15.87 cm</t>
  </si>
  <si>
    <t>11.1lb/ 9.6kg</t>
  </si>
  <si>
    <t>EXC06220</t>
  </si>
  <si>
    <t>060631062242</t>
  </si>
  <si>
    <t xml:space="preserve">Jawbreaker tub:Large  1 1/2"   </t>
  </si>
  <si>
    <t>36g</t>
  </si>
  <si>
    <t xml:space="preserve">  6/ 36</t>
  </si>
  <si>
    <t>16.51</t>
  </si>
  <si>
    <t xml:space="preserve">20.5x13.75x6.5 in  </t>
  </si>
  <si>
    <t xml:space="preserve"> 52.07x34.92x16.51 cm</t>
  </si>
  <si>
    <t>25.80lb/ 11.702kg</t>
  </si>
  <si>
    <t>ECT-81353</t>
  </si>
  <si>
    <t>060631 8135 4 7</t>
  </si>
  <si>
    <t>060631 8135 3 0</t>
  </si>
  <si>
    <t>060631 8135 1 6</t>
  </si>
  <si>
    <t>Popsicle Pop</t>
  </si>
  <si>
    <t>90g</t>
  </si>
  <si>
    <t>16.22x11.02x10.04 in</t>
  </si>
  <si>
    <t>14.37x7.72x9.25 in/     26.5x19.6x23.5 cm</t>
  </si>
  <si>
    <t>5.92 kg/ 13.06 lb</t>
  </si>
  <si>
    <t>10 x 5</t>
  </si>
  <si>
    <t>ROC00836</t>
  </si>
  <si>
    <t>798051008362</t>
  </si>
  <si>
    <t>798051008365</t>
  </si>
  <si>
    <t>798051999366</t>
  </si>
  <si>
    <t>Rock Candy Assorted  BOX</t>
  </si>
  <si>
    <t xml:space="preserve">  8/ 36</t>
  </si>
  <si>
    <t>43.25</t>
  </si>
  <si>
    <t>35.5</t>
  </si>
  <si>
    <t xml:space="preserve">17x9.5x14 in  </t>
  </si>
  <si>
    <t>43.25x24x35.5 cm</t>
  </si>
  <si>
    <t>9x8x10.5 in        23x20.25x26.75 cm</t>
  </si>
  <si>
    <t>20.50lb/ 9.30kg</t>
  </si>
  <si>
    <t>ROC00936</t>
  </si>
  <si>
    <t>798051009369</t>
  </si>
  <si>
    <t>798051009362</t>
  </si>
  <si>
    <t>Rock Candy Assorted  TUB</t>
  </si>
  <si>
    <t xml:space="preserve">  9/ 36</t>
  </si>
  <si>
    <t>56.</t>
  </si>
  <si>
    <t>49.5</t>
  </si>
  <si>
    <t xml:space="preserve">22x22x19.5 in  </t>
  </si>
  <si>
    <t>56x56x49.5 cm</t>
  </si>
  <si>
    <t>7x7x9 in                         18x18x23 cm</t>
  </si>
  <si>
    <t>25.5lb/ 11.57kg</t>
  </si>
  <si>
    <t>GMG48012</t>
  </si>
  <si>
    <t>798051480017</t>
  </si>
  <si>
    <t>79051480123</t>
  </si>
  <si>
    <t xml:space="preserve">Tie Dye Pops </t>
  </si>
  <si>
    <t xml:space="preserve"> 12/ 48</t>
  </si>
  <si>
    <t>48.25</t>
  </si>
  <si>
    <t>36.25</t>
  </si>
  <si>
    <t>33.5</t>
  </si>
  <si>
    <t xml:space="preserve">19x14.25x13.25 in   </t>
  </si>
  <si>
    <t xml:space="preserve"> 48.25x36.25x33.5 cm</t>
  </si>
  <si>
    <t>9x7x4 in                    23x18x10 cm</t>
  </si>
  <si>
    <t>30lb/ 13.61kg</t>
  </si>
  <si>
    <t>ECT-91082</t>
  </si>
  <si>
    <t>10060631910830</t>
  </si>
  <si>
    <t>060631910826</t>
  </si>
  <si>
    <t>Unicorn Lollipop</t>
  </si>
  <si>
    <t>2/24</t>
  </si>
  <si>
    <t xml:space="preserve">ANASTASIA COCO </t>
  </si>
  <si>
    <t>ANT04375</t>
  </si>
  <si>
    <t>70722001043754</t>
  </si>
  <si>
    <t>722001143752</t>
  </si>
  <si>
    <t>722001043755</t>
  </si>
  <si>
    <r>
      <t xml:space="preserve">Anastasia Coconut Patties Original                     </t>
    </r>
    <r>
      <rPr>
        <b/>
        <sz val="9"/>
        <color rgb="FFFF0000"/>
        <rFont val="Calibri"/>
        <family val="2"/>
        <scheme val="minor"/>
      </rPr>
      <t xml:space="preserve">                                              </t>
    </r>
    <r>
      <rPr>
        <b/>
        <u/>
        <sz val="9"/>
        <color rgb="FFFF0066"/>
        <rFont val="Calibri"/>
        <family val="2"/>
        <scheme val="minor"/>
      </rPr>
      <t>NEW DEC 1 2/20 Case</t>
    </r>
  </si>
  <si>
    <t>70g</t>
  </si>
  <si>
    <t>4/ 20</t>
  </si>
  <si>
    <t>20</t>
  </si>
  <si>
    <t>24.84</t>
  </si>
  <si>
    <t>19.69</t>
  </si>
  <si>
    <t xml:space="preserve">12x9.78x7.75 in      </t>
  </si>
  <si>
    <t>30.48x24.84x19.69 cm</t>
  </si>
  <si>
    <t>9.58x5.75x3.75 in       24.33x14.06x9.53 cm</t>
  </si>
  <si>
    <t>16lb/ 7.26kg</t>
  </si>
  <si>
    <t>12x6</t>
  </si>
  <si>
    <t>ANT04219</t>
  </si>
  <si>
    <t>70722001042191</t>
  </si>
  <si>
    <t>80722001042198</t>
  </si>
  <si>
    <t>722001042192</t>
  </si>
  <si>
    <t xml:space="preserve">Anastasia Coconut Patties Pina Colada       </t>
  </si>
  <si>
    <t>2/20</t>
  </si>
  <si>
    <t>33</t>
  </si>
  <si>
    <t xml:space="preserve">13.3x11.2x4.5 in       </t>
  </si>
  <si>
    <t>33x28.5x10.75 cm</t>
  </si>
  <si>
    <t>9.58x5.75x3.75 in      24.33x14.06x9.53 cm</t>
  </si>
  <si>
    <t>8 lb /    3.63 kg</t>
  </si>
  <si>
    <t>12 x 12</t>
  </si>
  <si>
    <t>ANT04220</t>
  </si>
  <si>
    <t>70722001042207</t>
  </si>
  <si>
    <t>80722001042204</t>
  </si>
  <si>
    <t>722001042208</t>
  </si>
  <si>
    <r>
      <t>Anastasia Coconut Patties Key Lime</t>
    </r>
    <r>
      <rPr>
        <b/>
        <sz val="9"/>
        <color rgb="FFFF0000"/>
        <rFont val="Calibri"/>
        <family val="2"/>
        <scheme val="minor"/>
      </rPr>
      <t xml:space="preserve">                                               </t>
    </r>
    <r>
      <rPr>
        <b/>
        <u/>
        <sz val="10"/>
        <color rgb="FFFF0066"/>
        <rFont val="Calibri"/>
        <family val="2"/>
        <scheme val="minor"/>
      </rPr>
      <t xml:space="preserve"> NEW DEC 1 2/20 Case</t>
    </r>
  </si>
  <si>
    <t>ANT04342</t>
  </si>
  <si>
    <t>70 722001 04340 2</t>
  </si>
  <si>
    <t>7 22001 04340 3</t>
  </si>
  <si>
    <t>Anastasia Coco Bites original PDQ</t>
  </si>
  <si>
    <t>113g</t>
  </si>
  <si>
    <t xml:space="preserve">  1/ 18</t>
  </si>
  <si>
    <t>21.6</t>
  </si>
  <si>
    <t>23.5</t>
  </si>
  <si>
    <t>35.6</t>
  </si>
  <si>
    <t xml:space="preserve">8.5x9.3x8.5 in </t>
  </si>
  <si>
    <t>21.6X23.5X35.6 cm</t>
  </si>
  <si>
    <t>5.84 lb/ 2.65kg</t>
  </si>
  <si>
    <t>15x6</t>
  </si>
  <si>
    <t>ANT04343</t>
  </si>
  <si>
    <t>70 722001 04341 9</t>
  </si>
  <si>
    <t xml:space="preserve"> 7 22001 04341 0</t>
  </si>
  <si>
    <t>Anastasia Coco Bites Key Lime PDQ</t>
  </si>
  <si>
    <t xml:space="preserve">SEASONAL </t>
  </si>
  <si>
    <t>EXC07139</t>
  </si>
  <si>
    <t>30059332071395</t>
  </si>
  <si>
    <t>059332061135</t>
  </si>
  <si>
    <t>060631071398</t>
  </si>
  <si>
    <t xml:space="preserve">Sponge Toffee Large           (Fall/Winter) </t>
  </si>
  <si>
    <t xml:space="preserve">  1/ 72</t>
  </si>
  <si>
    <t>9.52</t>
  </si>
  <si>
    <t>5.08</t>
  </si>
  <si>
    <t xml:space="preserve">23x19x13 in  </t>
  </si>
  <si>
    <t>58.42x48.26x33.02 cm</t>
  </si>
  <si>
    <t>11.25x9.25x4.25 in   28.57x23.49x10.79 cm</t>
  </si>
  <si>
    <t>16lb/ 7.257kg</t>
  </si>
  <si>
    <t>8x7</t>
  </si>
  <si>
    <t>EXC06114</t>
  </si>
  <si>
    <t>30059332061136</t>
  </si>
  <si>
    <t>060631061139</t>
  </si>
  <si>
    <t xml:space="preserve">Sponge Toffee Small          (Fall/Winter) </t>
  </si>
  <si>
    <t>25g</t>
  </si>
  <si>
    <t xml:space="preserve"> 12/ 36</t>
  </si>
  <si>
    <t xml:space="preserve">22.5x19x14.5 in    </t>
  </si>
  <si>
    <t>57x48.25x37 cm</t>
  </si>
  <si>
    <t>11x9x4 in        28x23x10.25 cm</t>
  </si>
  <si>
    <t>33.65lb/ 15.26kg</t>
  </si>
  <si>
    <t>4x5</t>
  </si>
  <si>
    <t>SESAME</t>
  </si>
  <si>
    <t>EXC00001</t>
  </si>
  <si>
    <t>10872590000398</t>
  </si>
  <si>
    <t>872590000391</t>
  </si>
  <si>
    <t>872590000384</t>
  </si>
  <si>
    <t>Sesame Snaps 35g</t>
  </si>
  <si>
    <t>24/24</t>
  </si>
  <si>
    <t>33.65</t>
  </si>
  <si>
    <t xml:space="preserve">13.25x19.5x9.25 in </t>
  </si>
  <si>
    <t>33.65x49.53x24.13 cm</t>
  </si>
  <si>
    <t>15.6x15.6x5.4 cm</t>
  </si>
  <si>
    <t>49.95lb/ 22.656 kg</t>
  </si>
  <si>
    <t>EXC06176</t>
  </si>
  <si>
    <t>060631061740</t>
  </si>
  <si>
    <t>060631061764</t>
  </si>
  <si>
    <t>060631061863</t>
  </si>
  <si>
    <t xml:space="preserve">Sesame Snaps King Size 50g   </t>
  </si>
  <si>
    <t>50g</t>
  </si>
  <si>
    <t xml:space="preserve"> 16/ 24</t>
  </si>
  <si>
    <t>13.5x19.5x9.25 in</t>
  </si>
  <si>
    <t>34.29x48.26x23.49 cm</t>
  </si>
  <si>
    <t>6.5x9x2 in   16.51x22.86x5.08</t>
  </si>
  <si>
    <t>   47.95 lb / 21.749 kg</t>
  </si>
  <si>
    <t>EXC00134</t>
  </si>
  <si>
    <t>10060631062041</t>
  </si>
  <si>
    <t>060631062037</t>
  </si>
  <si>
    <t>060631062013</t>
  </si>
  <si>
    <t xml:space="preserve">Sesame Snaps 27g 3pk </t>
  </si>
  <si>
    <t>81g</t>
  </si>
  <si>
    <t>41.5</t>
  </si>
  <si>
    <t>36.</t>
  </si>
  <si>
    <t>15.</t>
  </si>
  <si>
    <t xml:space="preserve">16.34x14.17x5.91 in   </t>
  </si>
  <si>
    <t>41.5x36x15 cm</t>
  </si>
  <si>
    <t>7.68x3.35x5.31 in   19.5x8.5x13.5 cm</t>
  </si>
  <si>
    <t>17.20lb/ 7.8kg</t>
  </si>
  <si>
    <t>6x9</t>
  </si>
  <si>
    <t>PROTEIN SHOTS</t>
  </si>
  <si>
    <t>PRO-13056</t>
  </si>
  <si>
    <t>8-53881-00317-8</t>
  </si>
  <si>
    <t>8-53881-00314-7</t>
  </si>
  <si>
    <t>8-53881-00306-2</t>
  </si>
  <si>
    <t>Strawberry Splash</t>
  </si>
  <si>
    <t>88ml</t>
  </si>
  <si>
    <t>4/6</t>
  </si>
  <si>
    <t>15.88</t>
  </si>
  <si>
    <t>14.48</t>
  </si>
  <si>
    <t xml:space="preserve">9.5 x 6.25x 5.75 in </t>
  </si>
  <si>
    <t>24.13x15.88x14.48 cm</t>
  </si>
  <si>
    <t>4.53x2.95x4.72 in 11.5x7.5x12 cm</t>
  </si>
  <si>
    <t>7.10lb/ 3.22 kg</t>
  </si>
  <si>
    <t>28x11</t>
  </si>
  <si>
    <t>KOKOs</t>
  </si>
  <si>
    <t>KKO10270</t>
  </si>
  <si>
    <t>Koko's Dip-n-lik  Popcifier</t>
  </si>
  <si>
    <t>KKO12366</t>
  </si>
  <si>
    <t>10060631528042</t>
  </si>
  <si>
    <t>060631528038</t>
  </si>
  <si>
    <t>060631528014</t>
  </si>
  <si>
    <t xml:space="preserve">Koko's Slush Puppie Dip-n-lik   </t>
  </si>
  <si>
    <t>47g</t>
  </si>
  <si>
    <t xml:space="preserve">  8/ 12</t>
  </si>
  <si>
    <t>48.</t>
  </si>
  <si>
    <t>36.5</t>
  </si>
  <si>
    <t>28.25</t>
  </si>
  <si>
    <t xml:space="preserve">18.9x14.37x11.3 in    </t>
  </si>
  <si>
    <t>48x36.5x28.25 cm</t>
  </si>
  <si>
    <t>6.85x9.13x5.35 in     17.5x49x16.5 cm</t>
  </si>
  <si>
    <t>13.65lb/ 6.19kg</t>
  </si>
  <si>
    <t>KKO12215</t>
  </si>
  <si>
    <t>10060631528141</t>
  </si>
  <si>
    <t>060631528137</t>
  </si>
  <si>
    <t>060631528113</t>
  </si>
  <si>
    <t xml:space="preserve">Koko's Slush Puppie Spray Candy      </t>
  </si>
  <si>
    <t>25 ml</t>
  </si>
  <si>
    <t>22.25</t>
  </si>
  <si>
    <t>13.9x10.9x8.7 in</t>
  </si>
  <si>
    <t>35x28x22.25 cm</t>
  </si>
  <si>
    <t>6.25X4.75X4 in    16X12X10.25 cm</t>
  </si>
  <si>
    <t>11.5lb/ 5.22kg</t>
  </si>
  <si>
    <t>11x6</t>
  </si>
  <si>
    <t>KKO12218</t>
  </si>
  <si>
    <t>10632365122188</t>
  </si>
  <si>
    <t>632365122198</t>
  </si>
  <si>
    <t>632365122181</t>
  </si>
  <si>
    <t>Koko's Slush Puppie Squeeze</t>
  </si>
  <si>
    <t>62 ml</t>
  </si>
  <si>
    <t>39.25</t>
  </si>
  <si>
    <t>27.</t>
  </si>
  <si>
    <t>18.</t>
  </si>
  <si>
    <t xml:space="preserve">15.4x10.6x7 in  </t>
  </si>
  <si>
    <t>39.25x27x18 cm</t>
  </si>
  <si>
    <t>6.5x5x4.75 in     16.5x12.5x12 cm</t>
  </si>
  <si>
    <t>16.5lb/ 7.48kg</t>
  </si>
  <si>
    <t>15x5</t>
  </si>
  <si>
    <t>KKO12504</t>
  </si>
  <si>
    <t>10632365125042</t>
  </si>
  <si>
    <t>632365125052</t>
  </si>
  <si>
    <t>632365125045</t>
  </si>
  <si>
    <t xml:space="preserve">Koko’s Slush Puppie Double Squeeze </t>
  </si>
  <si>
    <t>18.88X8.5X10.75</t>
  </si>
  <si>
    <t>6.02X7.99X5.04</t>
  </si>
  <si>
    <t>21lb/ 9.53kg</t>
  </si>
  <si>
    <t>10X5</t>
  </si>
  <si>
    <t>KKO55560</t>
  </si>
  <si>
    <t>10632365555702</t>
  </si>
  <si>
    <t>632365555606</t>
  </si>
  <si>
    <t>632365555507</t>
  </si>
  <si>
    <t xml:space="preserve">Koko's Snake Spray Candy   </t>
  </si>
  <si>
    <t xml:space="preserve"> 12/ 16</t>
  </si>
  <si>
    <t>29.25</t>
  </si>
  <si>
    <t xml:space="preserve">17.1x11.6x14.2 in    </t>
  </si>
  <si>
    <t>43.25x29.25x36 cm</t>
  </si>
  <si>
    <t>7x5.5x5.5 in  17.78x13.97x13.97</t>
  </si>
  <si>
    <t>28.66lb/ 13kg</t>
  </si>
  <si>
    <t>9x3</t>
  </si>
  <si>
    <t>KKO-62531</t>
  </si>
  <si>
    <t>10632365625306</t>
  </si>
  <si>
    <t>632365625316</t>
  </si>
  <si>
    <t>632365625309</t>
  </si>
  <si>
    <t>Koko's Slush Puppie Sour Jawbreaker Lollipop</t>
  </si>
  <si>
    <t>33g</t>
  </si>
  <si>
    <t xml:space="preserve">  8/ 40</t>
  </si>
  <si>
    <t>33.35</t>
  </si>
  <si>
    <t>19.84</t>
  </si>
  <si>
    <t xml:space="preserve">18x13.13x7.81 in  </t>
  </si>
  <si>
    <t>45.72x33.35x19.84 cm</t>
  </si>
  <si>
    <t>6.31x8.69x3.63 in  16.03x22.07x9.22 cm</t>
  </si>
  <si>
    <t>28.2lb/ 12.79kg</t>
  </si>
  <si>
    <t>KKO-62525</t>
  </si>
  <si>
    <t>10632365625245</t>
  </si>
  <si>
    <t>632365625255</t>
  </si>
  <si>
    <t>632365625248</t>
  </si>
  <si>
    <t xml:space="preserve">Koko's Slush Puppie Dip-n-lik Popping Candy   </t>
  </si>
  <si>
    <t>28g</t>
  </si>
  <si>
    <t>32.39</t>
  </si>
  <si>
    <t>27.31</t>
  </si>
  <si>
    <t xml:space="preserve">12.75x10.75x12 in  </t>
  </si>
  <si>
    <t>32.39x27.31x30.48 cm</t>
  </si>
  <si>
    <t>5.19x12.38x2.88 in  13.18x31.45x7.32 cm</t>
  </si>
  <si>
    <t>10.62lb /4.82kg</t>
  </si>
  <si>
    <t>11x5</t>
  </si>
  <si>
    <t>COMBO'S</t>
  </si>
  <si>
    <t>CBO42001</t>
  </si>
  <si>
    <t>10041419420017</t>
  </si>
  <si>
    <t>041419420010</t>
  </si>
  <si>
    <t xml:space="preserve">Combos Family Pk:7layer Dip </t>
  </si>
  <si>
    <t>178.6g</t>
  </si>
  <si>
    <t xml:space="preserve">  1/ 12</t>
  </si>
  <si>
    <t xml:space="preserve">  1</t>
  </si>
  <si>
    <t>17.78</t>
  </si>
  <si>
    <t xml:space="preserve">17x7x7 in   </t>
  </si>
  <si>
    <t>43.18x17.78x17.78 cm</t>
  </si>
  <si>
    <t>5.55lb/ 2.515kg</t>
  </si>
  <si>
    <t>CBO42011</t>
  </si>
  <si>
    <t>10041419420116</t>
  </si>
  <si>
    <t>041419420119</t>
  </si>
  <si>
    <t xml:space="preserve">Combos Family Pk:Blue Cheese </t>
  </si>
  <si>
    <t>5.55lb/2.515kg</t>
  </si>
  <si>
    <t>CBO42007</t>
  </si>
  <si>
    <t>10041419420079</t>
  </si>
  <si>
    <t>041419420072</t>
  </si>
  <si>
    <t xml:space="preserve">Combos Family Pk:Cheddar Cracker   </t>
  </si>
  <si>
    <t xml:space="preserve">17x7x7 in  </t>
  </si>
  <si>
    <t>CBO42005</t>
  </si>
  <si>
    <t>10041419420055</t>
  </si>
  <si>
    <t>041419420058</t>
  </si>
  <si>
    <t xml:space="preserve">Combos Family Pk:Cheddar Pretzel  </t>
  </si>
  <si>
    <t>17x7x7 in</t>
  </si>
  <si>
    <t>CBO42008</t>
  </si>
  <si>
    <t>10041419420086</t>
  </si>
  <si>
    <t>041419420089</t>
  </si>
  <si>
    <t xml:space="preserve">Combos Family Pk:Pepperoni   </t>
  </si>
  <si>
    <t xml:space="preserve">17x7x7 in    </t>
  </si>
  <si>
    <t>CBO42006</t>
  </si>
  <si>
    <t>10041419420062</t>
  </si>
  <si>
    <t>041419420065</t>
  </si>
  <si>
    <t xml:space="preserve">Combos Family Pk:Pizzeria   </t>
  </si>
  <si>
    <t>CBO78086</t>
  </si>
  <si>
    <t>10041419780869</t>
  </si>
  <si>
    <t>041419780879</t>
  </si>
  <si>
    <t xml:space="preserve">Combos Family Pk:Sweet &amp; Salty Caramel Crème       </t>
  </si>
  <si>
    <t>170.1g</t>
  </si>
  <si>
    <t>CBO71574</t>
  </si>
  <si>
    <t>10041419714741</t>
  </si>
  <si>
    <t>041419715741</t>
  </si>
  <si>
    <t>041419714744</t>
  </si>
  <si>
    <t xml:space="preserve">Combos Cheddar Cracker   </t>
  </si>
  <si>
    <t>51g</t>
  </si>
  <si>
    <t xml:space="preserve"> 12/ 18</t>
  </si>
  <si>
    <t xml:space="preserve"> 18</t>
  </si>
  <si>
    <t>48.26</t>
  </si>
  <si>
    <t xml:space="preserve">19x17x13.5 in  </t>
  </si>
  <si>
    <t>48.26x43.18x43.18 cm</t>
  </si>
  <si>
    <t>6x13x4 in   15.24x33.02x10.16 cm</t>
  </si>
  <si>
    <t>30lb/ 13.607kg</t>
  </si>
  <si>
    <t>7x4</t>
  </si>
  <si>
    <t>CBO71571</t>
  </si>
  <si>
    <t>10041419714710</t>
  </si>
  <si>
    <t>041419715710</t>
  </si>
  <si>
    <t>041419714713</t>
  </si>
  <si>
    <t xml:space="preserve">Combos Cheddar Pretzel   </t>
  </si>
  <si>
    <t xml:space="preserve">19x17x13.5 in   </t>
  </si>
  <si>
    <t>CBO71573</t>
  </si>
  <si>
    <t>10041419714734</t>
  </si>
  <si>
    <t>041419715734</t>
  </si>
  <si>
    <t>041419714737</t>
  </si>
  <si>
    <t xml:space="preserve">Combos Pepperoni   </t>
  </si>
  <si>
    <t>CBO71575</t>
  </si>
  <si>
    <t>10041419714758</t>
  </si>
  <si>
    <t>041419715758</t>
  </si>
  <si>
    <t>041419714751</t>
  </si>
  <si>
    <t xml:space="preserve">Combos Pizzeria   </t>
  </si>
  <si>
    <t>TOXIC WASTE</t>
  </si>
  <si>
    <t>CDN87529</t>
  </si>
  <si>
    <t>089894875291</t>
  </si>
  <si>
    <t>089894875284</t>
  </si>
  <si>
    <t xml:space="preserve">Toxic Waste Bank </t>
  </si>
  <si>
    <t>84g</t>
  </si>
  <si>
    <t>28.57</t>
  </si>
  <si>
    <t>13.33</t>
  </si>
  <si>
    <t xml:space="preserve">14.5x11.25x5.25 in  </t>
  </si>
  <si>
    <t>36.83x28.57x13.33 cm</t>
  </si>
  <si>
    <t>5.05lb/ 2.290kg</t>
  </si>
  <si>
    <t>11x9</t>
  </si>
  <si>
    <t>CDN87411</t>
  </si>
  <si>
    <t>089894874126</t>
  </si>
  <si>
    <t>089894874119</t>
  </si>
  <si>
    <t>089894874102</t>
  </si>
  <si>
    <t xml:space="preserve">Toxic Waste Drum Sour </t>
  </si>
  <si>
    <t>48g</t>
  </si>
  <si>
    <t xml:space="preserve">17x14x10 in </t>
  </si>
  <si>
    <t>43.18x35.56x25.4 cm</t>
  </si>
  <si>
    <t>8.25x6.50x3 in   20.95x16.51x7.62 cm</t>
  </si>
  <si>
    <t>26.45lb/ 12kg</t>
  </si>
  <si>
    <t>CDN86411</t>
  </si>
  <si>
    <t>089894864127</t>
  </si>
  <si>
    <t>089894864110</t>
  </si>
  <si>
    <t>089894864103</t>
  </si>
  <si>
    <t xml:space="preserve">Toxic Waste Drum Special Edition </t>
  </si>
  <si>
    <t>8.25x6.50x3 in  20.95x16.51x7.62 cm</t>
  </si>
  <si>
    <t xml:space="preserve">CDN-48001 </t>
  </si>
  <si>
    <t>20898940001232</t>
  </si>
  <si>
    <t>10898940001235</t>
  </si>
  <si>
    <t>898940001238</t>
  </si>
  <si>
    <r>
      <t xml:space="preserve">Toxic Waste Sour &amp; Chewy Bears </t>
    </r>
    <r>
      <rPr>
        <b/>
        <sz val="9"/>
        <color rgb="FF0066FF"/>
        <rFont val="Calibri"/>
        <family val="2"/>
        <scheme val="minor"/>
      </rPr>
      <t>NEW</t>
    </r>
  </si>
  <si>
    <t>142g</t>
  </si>
  <si>
    <t>16x10x15 in</t>
  </si>
  <si>
    <t>40.64x25.4x38.1 cm</t>
  </si>
  <si>
    <t>'9.25x7.5x4.7 in/ 23.5x19.1x11.94 cm</t>
  </si>
  <si>
    <t>26lb/  12kg</t>
  </si>
  <si>
    <t>6x12</t>
  </si>
  <si>
    <t>CDN-00101</t>
  </si>
  <si>
    <t>20898940001201</t>
  </si>
  <si>
    <t>10898940001204</t>
  </si>
  <si>
    <t>898940001207</t>
  </si>
  <si>
    <r>
      <t xml:space="preserve">Toxic Waste Sour &amp; Chewy Worms </t>
    </r>
    <r>
      <rPr>
        <b/>
        <sz val="9"/>
        <color rgb="FF0066FF"/>
        <rFont val="Calibri"/>
        <family val="2"/>
        <scheme val="minor"/>
      </rPr>
      <t>NEW</t>
    </r>
  </si>
  <si>
    <t>CDN89414</t>
  </si>
  <si>
    <t>20898940001485</t>
  </si>
  <si>
    <t>10898940001488</t>
  </si>
  <si>
    <t>898940001481</t>
  </si>
  <si>
    <t xml:space="preserve">Toxic Waste Nuclear Fusion Asst. Flavours </t>
  </si>
  <si>
    <t>44.45</t>
  </si>
  <si>
    <t>26.67</t>
  </si>
  <si>
    <t>17.5x13.5x10.5 in</t>
  </si>
  <si>
    <t>44.45x34.29x26.67 cm</t>
  </si>
  <si>
    <t>6.25x8.25x3.25 in/ 15.86x20.96x8.26 cm</t>
  </si>
  <si>
    <t>28lb/12.70kg</t>
  </si>
  <si>
    <t>CDN00101</t>
  </si>
  <si>
    <t>20898940001010</t>
  </si>
  <si>
    <t>10898940001013</t>
  </si>
  <si>
    <t>898940001016</t>
  </si>
  <si>
    <t>Toxic Waste Slime Licker  Blue Raz &amp; Strawberry</t>
  </si>
  <si>
    <t>60ml</t>
  </si>
  <si>
    <t>11.43</t>
  </si>
  <si>
    <t>12.8x9.9x8.9in</t>
  </si>
  <si>
    <t>32.51x25.14x22.61cm</t>
  </si>
  <si>
    <t>4x4.5x6in/ 15.24x11.43x10.16 cm</t>
  </si>
  <si>
    <t>22lb/ 9.98kg</t>
  </si>
  <si>
    <t xml:space="preserve">CDN48001 </t>
  </si>
  <si>
    <t>20898940001133</t>
  </si>
  <si>
    <t>10898940001136</t>
  </si>
  <si>
    <t>898940001139</t>
  </si>
  <si>
    <t xml:space="preserve">Toxic Waste Slime Licker (Mystery Flav) </t>
  </si>
  <si>
    <t>32.51</t>
  </si>
  <si>
    <t>25.14</t>
  </si>
  <si>
    <t>22.61</t>
  </si>
  <si>
    <t>CDN21002</t>
  </si>
  <si>
    <t>00089894210030</t>
  </si>
  <si>
    <t>089894210023</t>
  </si>
  <si>
    <t>089894210016</t>
  </si>
  <si>
    <t xml:space="preserve">Toxic Waste Smog Balls peg pack </t>
  </si>
  <si>
    <t xml:space="preserve">22x16x17 in </t>
  </si>
  <si>
    <t xml:space="preserve">55.88x40.64x43.18 cm </t>
  </si>
  <si>
    <t>7.75x7x8 in     19.25x18x20.50 cm</t>
  </si>
  <si>
    <t>36.80lb/ 16.69kg</t>
  </si>
  <si>
    <t>5x3</t>
  </si>
  <si>
    <t xml:space="preserve">SPECIALTY ITEMS </t>
  </si>
  <si>
    <t>GMG12124</t>
  </si>
  <si>
    <t>10798051121245</t>
  </si>
  <si>
    <t>798051121248</t>
  </si>
  <si>
    <t>798051120241</t>
  </si>
  <si>
    <t xml:space="preserve">Cinnamon Toothpicks </t>
  </si>
  <si>
    <t>4g</t>
  </si>
  <si>
    <t xml:space="preserve"> 12/ 24</t>
  </si>
  <si>
    <t xml:space="preserve"> 24</t>
  </si>
  <si>
    <t>38.</t>
  </si>
  <si>
    <t>24.75</t>
  </si>
  <si>
    <t>12.75</t>
  </si>
  <si>
    <t xml:space="preserve">15x9.75x5 in    </t>
  </si>
  <si>
    <t>38x24.75x12.75 cm</t>
  </si>
  <si>
    <t>2.25x4.8x4 in      5.75x12.5x10.25 cm</t>
  </si>
  <si>
    <t>4lb/ 1.81kg</t>
  </si>
  <si>
    <t>12x16</t>
  </si>
  <si>
    <t>EXC03015</t>
  </si>
  <si>
    <t>060631030159</t>
  </si>
  <si>
    <t xml:space="preserve">Jumbo Wax Stick tub   </t>
  </si>
  <si>
    <t xml:space="preserve">  6/144</t>
  </si>
  <si>
    <t xml:space="preserve">  6</t>
  </si>
  <si>
    <t>144</t>
  </si>
  <si>
    <t xml:space="preserve">20.75x13.75x6.25 in </t>
  </si>
  <si>
    <t>18.50lb/ 8.391kg</t>
  </si>
  <si>
    <t>LEP12391</t>
  </si>
  <si>
    <t>10057664123917</t>
  </si>
  <si>
    <t>057664003915</t>
  </si>
  <si>
    <t xml:space="preserve">Lucky Elephant Popcorn </t>
  </si>
  <si>
    <t>21.59</t>
  </si>
  <si>
    <t xml:space="preserve">13x8.50x10 in    </t>
  </si>
  <si>
    <t>33.02x21.59x25.40 cm</t>
  </si>
  <si>
    <t xml:space="preserve"> 4.75x2x8 in      12.07x5.08x20.32 cm</t>
  </si>
  <si>
    <t>3.40lb/ 1.54kg</t>
  </si>
  <si>
    <t>MEG00403</t>
  </si>
  <si>
    <t>20852550004007</t>
  </si>
  <si>
    <t>852550004034</t>
  </si>
  <si>
    <t>852550004003</t>
  </si>
  <si>
    <t xml:space="preserve">Mega Load - Original </t>
  </si>
  <si>
    <t>70.9g</t>
  </si>
  <si>
    <t xml:space="preserve">  12/ 16</t>
  </si>
  <si>
    <t>46.99</t>
  </si>
  <si>
    <t xml:space="preserve">22x18.5x11.5 in      </t>
  </si>
  <si>
    <t>55.88x46.99x29.21 cm</t>
  </si>
  <si>
    <t xml:space="preserve">10.75x9x3.5 in       27x23x9 cm </t>
  </si>
  <si>
    <t>37lb/ 16.78kg</t>
  </si>
  <si>
    <t>MEG00405</t>
  </si>
  <si>
    <t>20852550004021</t>
  </si>
  <si>
    <t>852550004058</t>
  </si>
  <si>
    <t>852550004027</t>
  </si>
  <si>
    <t xml:space="preserve">Mega Load - Caramel </t>
  </si>
  <si>
    <t xml:space="preserve">22x18.5x11.5 in     </t>
  </si>
  <si>
    <t>FEL90903</t>
  </si>
  <si>
    <t>060631 9090 4  2</t>
  </si>
  <si>
    <t>060631 9090 3 5</t>
  </si>
  <si>
    <t>060631 9090 1 1</t>
  </si>
  <si>
    <r>
      <t xml:space="preserve">Milky Sip VANILLA                           </t>
    </r>
    <r>
      <rPr>
        <b/>
        <sz val="9"/>
        <color rgb="FFFF0000"/>
        <rFont val="Calibri"/>
        <family val="2"/>
        <scheme val="minor"/>
      </rPr>
      <t xml:space="preserve">                                                       </t>
    </r>
    <r>
      <rPr>
        <b/>
        <sz val="9"/>
        <color rgb="FF0066FF"/>
        <rFont val="Calibri"/>
        <family val="2"/>
        <scheme val="minor"/>
      </rPr>
      <t>NEW ITEM AVAILABLE NOV 2018</t>
    </r>
  </si>
  <si>
    <t>4/20</t>
  </si>
  <si>
    <t>FEL90913</t>
  </si>
  <si>
    <t>060631 9091 4 1</t>
  </si>
  <si>
    <t>060631 9091 3 4</t>
  </si>
  <si>
    <t>060631 9091 1 0</t>
  </si>
  <si>
    <r>
      <t xml:space="preserve">Milky Sip STRAWBERRY                           </t>
    </r>
    <r>
      <rPr>
        <b/>
        <sz val="9"/>
        <color rgb="FFFF0000"/>
        <rFont val="Calibri"/>
        <family val="2"/>
        <scheme val="minor"/>
      </rPr>
      <t xml:space="preserve">                                                   </t>
    </r>
    <r>
      <rPr>
        <b/>
        <sz val="9"/>
        <color rgb="FF0066FF"/>
        <rFont val="Calibri"/>
        <family val="2"/>
        <scheme val="minor"/>
      </rPr>
      <t>NEW ITEM AVAILABLE NOV 2018</t>
    </r>
  </si>
  <si>
    <t xml:space="preserve"> </t>
  </si>
  <si>
    <t>FEL90923</t>
  </si>
  <si>
    <t>060631 9092 4 0</t>
  </si>
  <si>
    <t>060631 9092 3 3</t>
  </si>
  <si>
    <t>060631 9092 1 9</t>
  </si>
  <si>
    <r>
      <t xml:space="preserve">Milky Sip COOKIES N CREAM                           </t>
    </r>
    <r>
      <rPr>
        <b/>
        <sz val="9"/>
        <color rgb="FFFF0000"/>
        <rFont val="Calibri"/>
        <family val="2"/>
        <scheme val="minor"/>
      </rPr>
      <t xml:space="preserve">                       </t>
    </r>
    <r>
      <rPr>
        <b/>
        <sz val="9"/>
        <color rgb="FF0066FF"/>
        <rFont val="Calibri"/>
        <family val="2"/>
        <scheme val="minor"/>
      </rPr>
      <t xml:space="preserve"> NEW ITEM AVAILABLE NOV 2018</t>
    </r>
  </si>
  <si>
    <t>FEL90933</t>
  </si>
  <si>
    <t>060631 9093 4 9</t>
  </si>
  <si>
    <t>060631 9093 3 2</t>
  </si>
  <si>
    <t>060631 9093 1 8</t>
  </si>
  <si>
    <r>
      <t xml:space="preserve">Milky Sip CHOCOLATE                           </t>
    </r>
    <r>
      <rPr>
        <b/>
        <sz val="9"/>
        <color rgb="FFFF0000"/>
        <rFont val="Calibri"/>
        <family val="2"/>
        <scheme val="minor"/>
      </rPr>
      <t xml:space="preserve">                                               </t>
    </r>
    <r>
      <rPr>
        <b/>
        <sz val="9"/>
        <color rgb="FF0066FF"/>
        <rFont val="Calibri"/>
        <family val="2"/>
        <scheme val="minor"/>
      </rPr>
      <t xml:space="preserve"> NEW ITEM AVAILABLE NOV 2018</t>
    </r>
  </si>
  <si>
    <t>NOVELTY GUM</t>
  </si>
  <si>
    <t>GMG11224</t>
  </si>
  <si>
    <t>10798021012246</t>
  </si>
  <si>
    <t>798051112246</t>
  </si>
  <si>
    <t>798051012249</t>
  </si>
  <si>
    <t xml:space="preserve">Gold Mine Gum   </t>
  </si>
  <si>
    <t xml:space="preserve">19.5x17.5x7 in   </t>
  </si>
  <si>
    <t>49.53x44.45x17.78 cm</t>
  </si>
  <si>
    <t>6.25x8.25x3 in   15.87x20.95x7.62 cm</t>
  </si>
  <si>
    <t>43.75lb/ 19.844kg</t>
  </si>
  <si>
    <t>GMG12247</t>
  </si>
  <si>
    <t>10060631012244</t>
  </si>
  <si>
    <t>060631112244</t>
  </si>
  <si>
    <r>
      <t xml:space="preserve">Gold Mine Gum </t>
    </r>
    <r>
      <rPr>
        <b/>
        <sz val="9"/>
        <rFont val="Calibri"/>
        <family val="2"/>
        <scheme val="minor"/>
      </rPr>
      <t xml:space="preserve">12/12     </t>
    </r>
    <r>
      <rPr>
        <sz val="9"/>
        <color rgb="FFFF0000"/>
        <rFont val="Calibri"/>
        <family val="2"/>
        <scheme val="minor"/>
      </rPr>
      <t xml:space="preserve">                                                                                     </t>
    </r>
  </si>
  <si>
    <t>10x7</t>
  </si>
  <si>
    <t>GAR-81404</t>
  </si>
  <si>
    <t>060631814049</t>
  </si>
  <si>
    <t>060631814018</t>
  </si>
  <si>
    <r>
      <t xml:space="preserve">BASEBALL GUM Gumball-Licious                                           </t>
    </r>
    <r>
      <rPr>
        <b/>
        <sz val="9"/>
        <color rgb="FF0066FF"/>
        <rFont val="Calibri"/>
        <family val="2"/>
        <scheme val="minor"/>
      </rPr>
      <t xml:space="preserve"> NEW ITEM AVAILABLE NOV 2018</t>
    </r>
  </si>
  <si>
    <t>11.5</t>
  </si>
  <si>
    <t>3.8</t>
  </si>
  <si>
    <t>11.5x10.6x3.8 in</t>
  </si>
  <si>
    <t>29.3x26.9x3x9.7cm</t>
  </si>
  <si>
    <t>4.23lb/ 1.92kg</t>
  </si>
  <si>
    <t>15x9</t>
  </si>
  <si>
    <t>GAR-81414</t>
  </si>
  <si>
    <t>060631814148</t>
  </si>
  <si>
    <t>060631814117</t>
  </si>
  <si>
    <r>
      <t xml:space="preserve">PRINCESS GUM Gumball                                                                 </t>
    </r>
    <r>
      <rPr>
        <b/>
        <sz val="9"/>
        <color rgb="FF0066FF"/>
        <rFont val="Calibri"/>
        <family val="2"/>
        <scheme val="minor"/>
      </rPr>
      <t xml:space="preserve"> NEW ITEM AVAILABLE NOV 2018</t>
    </r>
  </si>
  <si>
    <t>GAR-81434</t>
  </si>
  <si>
    <t>060631814346</t>
  </si>
  <si>
    <t>060631814315</t>
  </si>
  <si>
    <r>
      <t xml:space="preserve">SOUR BASEBALL GUM Gumball                                               </t>
    </r>
    <r>
      <rPr>
        <b/>
        <sz val="9"/>
        <color rgb="FF0066FF"/>
        <rFont val="Calibri"/>
        <family val="2"/>
        <scheme val="minor"/>
      </rPr>
      <t>NEW ITEM AVAILABLE NOV 2018</t>
    </r>
  </si>
  <si>
    <t>GAR-81424</t>
  </si>
  <si>
    <t>060631814247</t>
  </si>
  <si>
    <t>060631814216</t>
  </si>
  <si>
    <r>
      <t xml:space="preserve">TYE DYE GUM Gumball                                                                  </t>
    </r>
    <r>
      <rPr>
        <b/>
        <sz val="9"/>
        <color rgb="FF0066FF"/>
        <rFont val="Calibri"/>
        <family val="2"/>
        <scheme val="minor"/>
      </rPr>
      <t>NEW ITEM AVAILABLE NOV 2018</t>
    </r>
  </si>
  <si>
    <t>SWS13500</t>
  </si>
  <si>
    <t>10089669135008</t>
  </si>
  <si>
    <t>089669235008</t>
  </si>
  <si>
    <t>089669135001</t>
  </si>
  <si>
    <t xml:space="preserve">Chews Pouch Display Box </t>
  </si>
  <si>
    <t xml:space="preserve">  6/ 24</t>
  </si>
  <si>
    <t>33.78</t>
  </si>
  <si>
    <t>23.70</t>
  </si>
  <si>
    <t xml:space="preserve">13.31x9.33x10.63 in </t>
  </si>
  <si>
    <t>33.78x23.70x27 cm</t>
  </si>
  <si>
    <t>8.75x6.25x3.25 in  22.23x15.88x8.26 cm</t>
  </si>
  <si>
    <t>17.85lbs/ 8.10kg</t>
  </si>
  <si>
    <t>15x4</t>
  </si>
  <si>
    <t>SWS13006</t>
  </si>
  <si>
    <t>10089669130065</t>
  </si>
  <si>
    <t>089669230065</t>
  </si>
  <si>
    <t>089669130068</t>
  </si>
  <si>
    <t xml:space="preserve">Nerds Filled - Gumballs 5-Ball Tube Display Box </t>
  </si>
  <si>
    <t>16.34lbs/ 7.41kg</t>
  </si>
  <si>
    <t>SWS01420</t>
  </si>
  <si>
    <t>10089669014204</t>
  </si>
  <si>
    <t>089669114204</t>
  </si>
  <si>
    <t>089669014207</t>
  </si>
  <si>
    <t xml:space="preserve">Rain-Blo Asstd 5-Ball Tube Display Box </t>
  </si>
  <si>
    <t>13g</t>
  </si>
  <si>
    <t xml:space="preserve"> 12/ 72</t>
  </si>
  <si>
    <t>72</t>
  </si>
  <si>
    <t>43.41</t>
  </si>
  <si>
    <t>27.64</t>
  </si>
  <si>
    <t xml:space="preserve">18.27x11.5x10.88 in  </t>
  </si>
  <si>
    <t>46.41x29.21x27.64 cm</t>
  </si>
  <si>
    <t>9x5.75x3.75 in  22.86x14.61x9.53 cm</t>
  </si>
  <si>
    <t>26.75lbs/ 12.13kg</t>
  </si>
  <si>
    <t>BULK GUM</t>
  </si>
  <si>
    <t>SWS04864</t>
  </si>
  <si>
    <t>10629217048642</t>
  </si>
  <si>
    <t>Baseball Bubble Gum 1" 850 ct</t>
  </si>
  <si>
    <t>14.17lb</t>
  </si>
  <si>
    <t>1/850</t>
  </si>
  <si>
    <t>850</t>
  </si>
  <si>
    <t>23.69</t>
  </si>
  <si>
    <t>24.79</t>
  </si>
  <si>
    <t xml:space="preserve">12x9.33x9.76 in  </t>
  </si>
  <si>
    <t>30.48x23.69x24.79 cm</t>
  </si>
  <si>
    <t>14.17lb/ 6.43 kg</t>
  </si>
  <si>
    <t>17x5</t>
  </si>
  <si>
    <t>SWS04116</t>
  </si>
  <si>
    <t>10629217041162</t>
  </si>
  <si>
    <t>Blots Bubble Gum 1" Gum 850ct</t>
  </si>
  <si>
    <t>SWS00915</t>
  </si>
  <si>
    <t>10629217009155</t>
  </si>
  <si>
    <t>Bubble King Assorted Gum 900 ct</t>
  </si>
  <si>
    <t>1/900</t>
  </si>
  <si>
    <t>900</t>
  </si>
  <si>
    <t xml:space="preserve">12x9.33x9.76 in </t>
  </si>
  <si>
    <t>15.9 lb/ 2.68 kg</t>
  </si>
  <si>
    <t>SWS04260</t>
  </si>
  <si>
    <t>10629217042602</t>
  </si>
  <si>
    <t>Black Cherry 850ct 1" 1/1 Gum Bulk</t>
  </si>
  <si>
    <t>14.17 lbs</t>
  </si>
  <si>
    <t>SWS02117</t>
  </si>
  <si>
    <t>10629217021171</t>
  </si>
  <si>
    <t>Bubble King Assorted Gum Bulk 5800ct</t>
  </si>
  <si>
    <t>9.67 kg</t>
  </si>
  <si>
    <t xml:space="preserve">  1/5800</t>
  </si>
  <si>
    <t>5800</t>
  </si>
  <si>
    <t>23.83</t>
  </si>
  <si>
    <t>29.85</t>
  </si>
  <si>
    <t xml:space="preserve">11x9.38x11.75 in </t>
  </si>
  <si>
    <t>27.94x23.83x29.85 cm</t>
  </si>
  <si>
    <t>22.48lb/ 10.20kg</t>
  </si>
  <si>
    <t>SWS04874</t>
  </si>
  <si>
    <t>10629217048741</t>
  </si>
  <si>
    <t>Bubble King Assorted Gumballs 1430ct 1/1</t>
  </si>
  <si>
    <t>17.88lbs</t>
  </si>
  <si>
    <t>1/1430</t>
  </si>
  <si>
    <t>23.8</t>
  </si>
  <si>
    <t xml:space="preserve">11.75x9.37x11 in  </t>
  </si>
  <si>
    <t>29.85x23.80x27.94 cm</t>
  </si>
  <si>
    <t>17.88lb/ 8.11 kg</t>
  </si>
  <si>
    <t>SWS04812</t>
  </si>
  <si>
    <t>10629217048123</t>
  </si>
  <si>
    <t>Bubble King Gum BULK 600ct 1 3/16th"</t>
  </si>
  <si>
    <t>9.03kg</t>
  </si>
  <si>
    <t xml:space="preserve">  1/ 600</t>
  </si>
  <si>
    <t>19.90lbs/ 9.03kg</t>
  </si>
  <si>
    <t>0.63</t>
  </si>
  <si>
    <t>SWS04854</t>
  </si>
  <si>
    <t>10629217048543</t>
  </si>
  <si>
    <t>Bubble King Gum Assorted 1080ct. 15/16"</t>
  </si>
  <si>
    <t>6.94kg</t>
  </si>
  <si>
    <t xml:space="preserve">  1/ 1080</t>
  </si>
  <si>
    <t>15.31lbs/ 6.94kg</t>
  </si>
  <si>
    <t>SWS05674</t>
  </si>
  <si>
    <t>10629217056746</t>
  </si>
  <si>
    <r>
      <t xml:space="preserve">Bubble King </t>
    </r>
    <r>
      <rPr>
        <i/>
        <sz val="9"/>
        <rFont val="Calibri"/>
        <family val="2"/>
        <scheme val="minor"/>
      </rPr>
      <t>Classic</t>
    </r>
    <r>
      <rPr>
        <sz val="9"/>
        <rFont val="Calibri"/>
        <family val="2"/>
        <scheme val="minor"/>
      </rPr>
      <t xml:space="preserve"> Gum BULK 1080ct. 15/16" NEW</t>
    </r>
  </si>
  <si>
    <t>6.99kg</t>
  </si>
  <si>
    <t>15.43lbs/ 6.99kg</t>
  </si>
  <si>
    <t>SWS04865</t>
  </si>
  <si>
    <t>10629217048659</t>
  </si>
  <si>
    <t>Bubble King Gum BULK 850ct. 1"</t>
  </si>
  <si>
    <t>6.84kg</t>
  </si>
  <si>
    <t xml:space="preserve">  1/ 850</t>
  </si>
  <si>
    <t>15.07lbs/ 6.84kg</t>
  </si>
  <si>
    <t>SWS04808</t>
  </si>
  <si>
    <t>10629217048086</t>
  </si>
  <si>
    <t>Ball of Fire Gum BULK 1080ct</t>
  </si>
  <si>
    <t>14.40 lbs</t>
  </si>
  <si>
    <t xml:space="preserve">  1/1080</t>
  </si>
  <si>
    <t>1080</t>
  </si>
  <si>
    <t>12x9.33x9.76 in</t>
  </si>
  <si>
    <t>14.4lb/ 6.53 kg</t>
  </si>
  <si>
    <t>SWS00195</t>
  </si>
  <si>
    <t>10629217001951</t>
  </si>
  <si>
    <t>Chews Bubble Gum BULK</t>
  </si>
  <si>
    <t>12.25kg</t>
  </si>
  <si>
    <t xml:space="preserve">  1/10800</t>
  </si>
  <si>
    <t>10800</t>
  </si>
  <si>
    <t xml:space="preserve">9.76x9.33x12 in    </t>
  </si>
  <si>
    <t>24.79x23.70x30.48 cm</t>
  </si>
  <si>
    <t>22.41lb/ 10.16kg</t>
  </si>
  <si>
    <t>SWS01143</t>
  </si>
  <si>
    <t>10629217011431</t>
  </si>
  <si>
    <t>Chicle Assorted Gum</t>
  </si>
  <si>
    <t>24.75lb</t>
  </si>
  <si>
    <t>1/9900</t>
  </si>
  <si>
    <t>9900</t>
  </si>
  <si>
    <t xml:space="preserve">9.76x9.33x12 in   </t>
  </si>
  <si>
    <t>SWS04198</t>
  </si>
  <si>
    <t>0629217041988</t>
  </si>
  <si>
    <t>Colossal Fruit Gum 138ct</t>
  </si>
  <si>
    <t>7.40 kg</t>
  </si>
  <si>
    <t>1/138</t>
  </si>
  <si>
    <t>138</t>
  </si>
  <si>
    <t xml:space="preserve">11.75x9.37x11 in </t>
  </si>
  <si>
    <t>16.29lbs/ 7.40kg</t>
  </si>
  <si>
    <t>SWS04058</t>
  </si>
  <si>
    <t>10629217040585</t>
  </si>
  <si>
    <t>Fruit Stand Bubble Gum 850ct 1/1</t>
  </si>
  <si>
    <t>17.17lb/ 8.03 kg</t>
  </si>
  <si>
    <t>SWS04229</t>
  </si>
  <si>
    <t>10629217042299</t>
  </si>
  <si>
    <t>Half &amp; Half Bubble Gum 850ct  1 /  1</t>
  </si>
  <si>
    <t>12x9.33x9.76 in  30.48x23.69x24.79 cm</t>
  </si>
  <si>
    <t>SWS00190</t>
  </si>
  <si>
    <t>10629217001906</t>
  </si>
  <si>
    <t>Hockey Pucks Gum BULK</t>
  </si>
  <si>
    <t>9.75 kg</t>
  </si>
  <si>
    <t xml:space="preserve">  1/4300</t>
  </si>
  <si>
    <t>43000</t>
  </si>
  <si>
    <t xml:space="preserve">SWS04724 </t>
  </si>
  <si>
    <t>10629217047249</t>
  </si>
  <si>
    <t>Blots Berry Jawbreaker Gum 1” 850ct</t>
  </si>
  <si>
    <t>24.29 LB</t>
  </si>
  <si>
    <t>24.29lb/ 11.02 kg</t>
  </si>
  <si>
    <t>SWS-04171</t>
  </si>
  <si>
    <t>10629217041711</t>
  </si>
  <si>
    <t>Mouth Fulls (Unfilled) 138ct 1/1</t>
  </si>
  <si>
    <t>18.40 lbs</t>
  </si>
  <si>
    <t xml:space="preserve">11.75x9.75x111 in  </t>
  </si>
  <si>
    <t>29.84x24.76x27.94 cm</t>
  </si>
  <si>
    <t>18.40lbs</t>
  </si>
  <si>
    <t>SWS03000</t>
  </si>
  <si>
    <t>10629217030005</t>
  </si>
  <si>
    <t>Nerd Filled Gum BULK 850ct</t>
  </si>
  <si>
    <t>17.35lbs</t>
  </si>
  <si>
    <t>30.48x23.70x24.79 cm</t>
  </si>
  <si>
    <t>18.25lbs/ 8.28kg</t>
  </si>
  <si>
    <t>SWS01145</t>
  </si>
  <si>
    <t>10629217011455</t>
  </si>
  <si>
    <t xml:space="preserve">Refresh Triple Mint Chicle Gum </t>
  </si>
  <si>
    <t>SWS04181</t>
  </si>
  <si>
    <t>10629217041810</t>
  </si>
  <si>
    <t>Sour Cotton Candy Bubble Gum 850ct</t>
  </si>
  <si>
    <t>14.17lbs</t>
  </si>
  <si>
    <t>SWS09131</t>
  </si>
  <si>
    <t>10629217071310</t>
  </si>
  <si>
    <t>Tabbylets Gum Bulk 22000ct</t>
  </si>
  <si>
    <t>13.68 kg</t>
  </si>
  <si>
    <t xml:space="preserve">  1/22000</t>
  </si>
  <si>
    <t>22000</t>
  </si>
  <si>
    <t>30.16lb/ 13.68kg</t>
  </si>
  <si>
    <t>SWS04898</t>
  </si>
  <si>
    <t>10629217048987</t>
  </si>
  <si>
    <t>Thunder Bolts Bubble Gum 850ct</t>
  </si>
  <si>
    <t>20.24lbs</t>
  </si>
  <si>
    <t>20.24lb/ 9.18 kg</t>
  </si>
  <si>
    <t xml:space="preserve">BULK CANDY </t>
  </si>
  <si>
    <t>SWS04298</t>
  </si>
  <si>
    <t>10629217042985</t>
  </si>
  <si>
    <t>Aquarium Candy</t>
  </si>
  <si>
    <t>15.00lb</t>
  </si>
  <si>
    <t>1/7500</t>
  </si>
  <si>
    <t>7500</t>
  </si>
  <si>
    <t>26.69</t>
  </si>
  <si>
    <t>19.38</t>
  </si>
  <si>
    <t xml:space="preserve">11.69x9x7.63 in         </t>
  </si>
  <si>
    <t>26.69x22.86x19.38</t>
  </si>
  <si>
    <t>15.00lb/ 6.80 kg</t>
  </si>
  <si>
    <t>17x6</t>
  </si>
  <si>
    <t>SWS04350</t>
  </si>
  <si>
    <t>10629217043500</t>
  </si>
  <si>
    <t>Baby Face Pacifiers Candy</t>
  </si>
  <si>
    <t>1/7365</t>
  </si>
  <si>
    <t>7365</t>
  </si>
  <si>
    <t>SWS04291</t>
  </si>
  <si>
    <t>10629217042916</t>
  </si>
  <si>
    <t>Banana Heads Coated Candy Bulk</t>
  </si>
  <si>
    <t>13.61 kg</t>
  </si>
  <si>
    <t xml:space="preserve">  1/23100</t>
  </si>
  <si>
    <t>23100</t>
  </si>
  <si>
    <t xml:space="preserve">11.75x9.38x11.00 in  </t>
  </si>
  <si>
    <t>29.85Xx23.83x27.94 cm</t>
  </si>
  <si>
    <t>EXC21166</t>
  </si>
  <si>
    <t>Black Magic Balls 30lb  BULK</t>
  </si>
  <si>
    <t>Bulk</t>
  </si>
  <si>
    <t>29.84</t>
  </si>
  <si>
    <t>24.76</t>
  </si>
  <si>
    <t xml:space="preserve">11.75x9.75x10.50 in  </t>
  </si>
  <si>
    <t>29.84x24.76x26.67 cm</t>
  </si>
  <si>
    <t>16x4</t>
  </si>
  <si>
    <t>SWS04295</t>
  </si>
  <si>
    <t>10629217042954</t>
  </si>
  <si>
    <t>Candy Hearts Coated Candy Bulk</t>
  </si>
  <si>
    <t xml:space="preserve">  1/19920</t>
  </si>
  <si>
    <t>19920</t>
  </si>
  <si>
    <t xml:space="preserve">SWS04351 </t>
  </si>
  <si>
    <t>10629217043517</t>
  </si>
  <si>
    <t xml:space="preserve">Funny Bones </t>
  </si>
  <si>
    <t>1/5970</t>
  </si>
  <si>
    <t>5970</t>
  </si>
  <si>
    <t xml:space="preserve">11.69x9x7.63 in          </t>
  </si>
  <si>
    <t xml:space="preserve"> 26.69x22.86x19.38</t>
  </si>
  <si>
    <t>SWS04723</t>
  </si>
  <si>
    <t>10629217047232</t>
  </si>
  <si>
    <t>Hot Cinnamon Jawbreaker 1600 ct</t>
  </si>
  <si>
    <t>20.51lb</t>
  </si>
  <si>
    <t>1/1600</t>
  </si>
  <si>
    <t>1600</t>
  </si>
  <si>
    <t>20.51lb/ 9.30 kg</t>
  </si>
  <si>
    <t>SWS04299</t>
  </si>
  <si>
    <t>10629217042992</t>
  </si>
  <si>
    <t>Ice Cream Cones Candy 15lbs 1/1</t>
  </si>
  <si>
    <t>15lbs</t>
  </si>
  <si>
    <t>1/6300</t>
  </si>
  <si>
    <t>6300</t>
  </si>
  <si>
    <t xml:space="preserve">11.69x9x7.63 in           </t>
  </si>
  <si>
    <t>EXC20083</t>
  </si>
  <si>
    <t>Jawbreakers 2 1/4" w/Stick   BULK</t>
  </si>
  <si>
    <t xml:space="preserve">  1/ 85</t>
  </si>
  <si>
    <t>27.30</t>
  </si>
  <si>
    <t xml:space="preserve">12x9.75x10.75 in  </t>
  </si>
  <si>
    <t>27.31x24.76x27.30 cm</t>
  </si>
  <si>
    <t>27.45lb/ 12.451kg</t>
  </si>
  <si>
    <t>EXC20126</t>
  </si>
  <si>
    <t>Jawbreakers  2"   BULK</t>
  </si>
  <si>
    <t>128</t>
  </si>
  <si>
    <t xml:space="preserve">11.5x10x10.75 in   </t>
  </si>
  <si>
    <t>129.21x25.4x27.30 cm</t>
  </si>
  <si>
    <t>28.55lb/ 12.950kg</t>
  </si>
  <si>
    <t>EXC20659</t>
  </si>
  <si>
    <t>Jawbreakers 1 1/2"  BULK</t>
  </si>
  <si>
    <t>240</t>
  </si>
  <si>
    <t xml:space="preserve">11.5x9.5x10.5 in   </t>
  </si>
  <si>
    <t>29.21x24.13x26.67 cm</t>
  </si>
  <si>
    <t>21.35lb/ 9.684kg</t>
  </si>
  <si>
    <t>EXC75300</t>
  </si>
  <si>
    <t>10059642753000</t>
  </si>
  <si>
    <t>Jumbo Wax Sticks 18.5 lb  BULK</t>
  </si>
  <si>
    <t>18.5lbs</t>
  </si>
  <si>
    <t xml:space="preserve">20.75x13.75x6.25 in  </t>
  </si>
  <si>
    <t>SWS04292</t>
  </si>
  <si>
    <t>10629217042923</t>
  </si>
  <si>
    <t>Kooky Bananas - Coated Candy BULK</t>
  </si>
  <si>
    <t>31.18lb/ 14.14kg</t>
  </si>
  <si>
    <t>SWS24008</t>
  </si>
  <si>
    <t>10629217240084</t>
  </si>
  <si>
    <t>Lotsa Sour - Coated Gum BULK 6200ct</t>
  </si>
  <si>
    <t>10.41 kg</t>
  </si>
  <si>
    <t xml:space="preserve">  1/6200</t>
  </si>
  <si>
    <t>6200</t>
  </si>
  <si>
    <t>23.87lb/ 10.41kg</t>
  </si>
  <si>
    <t>SWS04353</t>
  </si>
  <si>
    <t>10629217043531</t>
  </si>
  <si>
    <t xml:space="preserve">Neon Stars Candy </t>
  </si>
  <si>
    <t>1/12375</t>
  </si>
  <si>
    <t>12375</t>
  </si>
  <si>
    <t>SWS04290</t>
  </si>
  <si>
    <t>10629217042909</t>
  </si>
  <si>
    <t>Nitwitz Fruit Shaped Candy BULK</t>
  </si>
  <si>
    <t xml:space="preserve">  1/18050</t>
  </si>
  <si>
    <t>18050</t>
  </si>
  <si>
    <t>SWS00895</t>
  </si>
  <si>
    <t>10629217008929</t>
  </si>
  <si>
    <t>Smiles Uncoated Candy BULK</t>
  </si>
  <si>
    <t>11.34kg</t>
  </si>
  <si>
    <t xml:space="preserve">  1/8250</t>
  </si>
  <si>
    <t>8520</t>
  </si>
  <si>
    <t>26.18lb/ 11.88kg</t>
  </si>
  <si>
    <t>SWS00816</t>
  </si>
  <si>
    <t>10629217008165</t>
  </si>
  <si>
    <t>Super Sours Coated Candy 20.59lbs</t>
  </si>
  <si>
    <t>20.59lbs</t>
  </si>
  <si>
    <t>1/700</t>
  </si>
  <si>
    <t>700</t>
  </si>
  <si>
    <t>23.79</t>
  </si>
  <si>
    <t>11.75x9.37x11 in</t>
  </si>
  <si>
    <t>29.85x23.80x23.79 cm</t>
  </si>
  <si>
    <t>21.7 lb/ 9.84 kg</t>
  </si>
  <si>
    <t>SWS04297</t>
  </si>
  <si>
    <t>10629217042978</t>
  </si>
  <si>
    <t>Skulls Coated Candy BULK</t>
  </si>
  <si>
    <t>6.80 kg</t>
  </si>
  <si>
    <t xml:space="preserve">  1/10500</t>
  </si>
  <si>
    <t>10500</t>
  </si>
  <si>
    <t>29.64</t>
  </si>
  <si>
    <t xml:space="preserve">7.63x9x11.67 in </t>
  </si>
  <si>
    <t>19.38x22.86x29.64 cm</t>
  </si>
  <si>
    <t>15.97lb/ 7.24kg</t>
  </si>
  <si>
    <t>SWS04352</t>
  </si>
  <si>
    <t>10629217043524</t>
  </si>
  <si>
    <t>Skull &amp; Bones Coated Candy BULK</t>
  </si>
  <si>
    <t xml:space="preserve">  1/8235</t>
  </si>
  <si>
    <t>8235</t>
  </si>
  <si>
    <t>ECS71274</t>
  </si>
  <si>
    <t>10060631712748</t>
  </si>
  <si>
    <t>Strux 454g (New) BULK</t>
  </si>
  <si>
    <t xml:space="preserve"> 1/12</t>
  </si>
  <si>
    <t>20.32</t>
  </si>
  <si>
    <t xml:space="preserve">19.5x12x8 in </t>
  </si>
  <si>
    <t>49.53x30.48x20.32 cm</t>
  </si>
  <si>
    <t>1lbs/ 0.454kg</t>
  </si>
  <si>
    <t>SWS00953</t>
  </si>
  <si>
    <t>10629217009537</t>
  </si>
  <si>
    <t>Time Bomb Muti-Coloured 7/8" Jawbreaker Gum BULK</t>
  </si>
  <si>
    <t>11.09 kg</t>
  </si>
  <si>
    <t xml:space="preserve">  1/1100</t>
  </si>
  <si>
    <t>1100</t>
  </si>
  <si>
    <t xml:space="preserve">9.76x9.33x12 in </t>
  </si>
  <si>
    <t>25.35lb/11.50kg</t>
  </si>
  <si>
    <t>CDN87110</t>
  </si>
  <si>
    <t>089894871118</t>
  </si>
  <si>
    <t>089894871101</t>
  </si>
  <si>
    <t>Toxic Waste BULK</t>
  </si>
  <si>
    <t>3.20 kg</t>
  </si>
  <si>
    <t xml:space="preserve">  4/1000</t>
  </si>
  <si>
    <t>1000</t>
  </si>
  <si>
    <t xml:space="preserve">16.5x16x9.75 in </t>
  </si>
  <si>
    <t>41.91x40.64x24.76 cm</t>
  </si>
  <si>
    <t>30.5lb/13.83kg</t>
  </si>
  <si>
    <t>CDN21120</t>
  </si>
  <si>
    <t>089894211211</t>
  </si>
  <si>
    <t>089894211204</t>
  </si>
  <si>
    <t>089894210108</t>
  </si>
  <si>
    <t>Toxic Waste (Wrapped) BULK</t>
  </si>
  <si>
    <t>120</t>
  </si>
  <si>
    <t>SWS00969</t>
  </si>
  <si>
    <t>10629217009698</t>
  </si>
  <si>
    <t>Zingy Zaps Candy BULK</t>
  </si>
  <si>
    <t>12.96 kg</t>
  </si>
  <si>
    <t xml:space="preserve">  1/12000</t>
  </si>
  <si>
    <t>12000</t>
  </si>
  <si>
    <t xml:space="preserve">11x9.38x11.75 in  </t>
  </si>
  <si>
    <t xml:space="preserve"> 27.94x23.83x29.85 cm</t>
  </si>
  <si>
    <t>29.75lb/ 13.49kg</t>
  </si>
  <si>
    <t>SHIPPERS</t>
  </si>
  <si>
    <t>ANT-04251</t>
  </si>
  <si>
    <t>70722001042511</t>
  </si>
  <si>
    <t>see below</t>
  </si>
  <si>
    <r>
      <t xml:space="preserve">Anastasia 2-PC Shipper - </t>
    </r>
    <r>
      <rPr>
        <b/>
        <u/>
        <sz val="9"/>
        <rFont val="Calibri"/>
        <family val="2"/>
        <scheme val="minor"/>
      </rPr>
      <t>Contains: 120 units in total</t>
    </r>
  </si>
  <si>
    <t>2.5 oz</t>
  </si>
  <si>
    <t>1/120</t>
  </si>
  <si>
    <t xml:space="preserve">21.5x5.5x35.5 in  </t>
  </si>
  <si>
    <t>54.61x13.97x90.17 cm</t>
  </si>
  <si>
    <t>26lbs/ 11.79kg</t>
  </si>
  <si>
    <t>2x12+4</t>
  </si>
  <si>
    <t>Coco Patties Original x80</t>
  </si>
  <si>
    <t>Coco Patties Key Lime x40</t>
  </si>
  <si>
    <t xml:space="preserve">SWS-93382           </t>
  </si>
  <si>
    <t>10800093933820</t>
  </si>
  <si>
    <t>See below</t>
  </si>
  <si>
    <t xml:space="preserve">Chews Count Good &amp; Nerds 5-Ball Tube Floorstand (48 Chews / 48 Nerds 5-Ball Tube) </t>
  </si>
  <si>
    <t>1/96</t>
  </si>
  <si>
    <t>17.145</t>
  </si>
  <si>
    <t>30.96</t>
  </si>
  <si>
    <t>6.75x12.188x27 in</t>
  </si>
  <si>
    <t>17.145x30.96x68.58 cm</t>
  </si>
  <si>
    <t>4.608kg/ 10.16lb</t>
  </si>
  <si>
    <t>4X7</t>
  </si>
  <si>
    <t>Chews Pouch x 48</t>
  </si>
  <si>
    <t>Nerds 5- Ball Tube x 48</t>
  </si>
  <si>
    <t xml:space="preserve">CBO-78089    </t>
  </si>
  <si>
    <t>00041419780893</t>
  </si>
  <si>
    <r>
      <t xml:space="preserve">Combos Variety            </t>
    </r>
    <r>
      <rPr>
        <b/>
        <sz val="9"/>
        <color rgb="FFFF0000"/>
        <rFont val="Calibri"/>
        <family val="2"/>
        <scheme val="minor"/>
      </rPr>
      <t xml:space="preserve">NEW </t>
    </r>
    <r>
      <rPr>
        <b/>
        <sz val="9"/>
        <rFont val="Calibri"/>
        <family val="2"/>
        <scheme val="minor"/>
      </rPr>
      <t xml:space="preserve">                                                  </t>
    </r>
    <r>
      <rPr>
        <b/>
        <u/>
        <sz val="9"/>
        <rFont val="Calibri"/>
        <family val="2"/>
        <scheme val="minor"/>
      </rPr>
      <t>Contains: 72 units in total</t>
    </r>
  </si>
  <si>
    <t>1/ 72</t>
  </si>
  <si>
    <t>42.8 x 17.7 x 7.4 in</t>
  </si>
  <si>
    <t>108.71x44.96x18.80 cm</t>
  </si>
  <si>
    <t>17.56kg/ 32.35lb</t>
  </si>
  <si>
    <t>2x5</t>
  </si>
  <si>
    <t>Cheddar Pretzel  x 12</t>
  </si>
  <si>
    <t>Cheddar Cracker  x 12</t>
  </si>
  <si>
    <t>Pepperoni  x 12</t>
  </si>
  <si>
    <t>7 Layer x 12</t>
  </si>
  <si>
    <t>Pizzeria  x 12</t>
  </si>
  <si>
    <t>Buffalo Blue Cheese x 12</t>
  </si>
  <si>
    <t xml:space="preserve">NOTE:  ALL SKUS ARE SOLD BY MASTER CASE ONLY
UNIT AND INNER PRICING ARE FOR REFERENCE PURPOSES ONLY. </t>
  </si>
  <si>
    <t>Remittance Address: 60 Admiral Blvd., Mississauga, ON L5T 2W1</t>
  </si>
  <si>
    <t>U.S. Dollar Account:   2472777
Wire/ACH Instructions:
BMO Harris Bank
111 West Monroe Street
Chicago, IL  60603
Routing/Transit #071000288 
Swift #HATRUS44 (For International Wires Only)</t>
  </si>
  <si>
    <t>TERMS: NET 30 DAYS</t>
  </si>
  <si>
    <t>Shipping Address: 6215 Winchester Blvd., Canal Winchester, Ohio 43110</t>
  </si>
  <si>
    <t>UPC
Case</t>
  </si>
  <si>
    <t>UPC
Inner</t>
  </si>
  <si>
    <t>UPC
Unit</t>
  </si>
  <si>
    <t>Unit  Net  Weight (Ounces)</t>
  </si>
  <si>
    <t>Unit  Net  Weight (Grams)</t>
  </si>
  <si>
    <t>Case                  Pack</t>
  </si>
  <si>
    <t>Case              Cost</t>
  </si>
  <si>
    <t>Inner                    Cost</t>
  </si>
  <si>
    <t>Unit                Cost</t>
  </si>
  <si>
    <t>Case Dimensions    INCHES</t>
  </si>
  <si>
    <t>Case Dimensions    CENTIMETERS</t>
  </si>
  <si>
    <t>Case Weight           GROSS</t>
  </si>
  <si>
    <t>Inner Dimensions  INCHES</t>
  </si>
  <si>
    <t>Inner Dimensions  CENTIMETERS</t>
  </si>
  <si>
    <t>Inner Weight              NET</t>
  </si>
  <si>
    <t>Inner Weight              GROSS</t>
  </si>
  <si>
    <t>Unit Dimensions  INCHES</t>
  </si>
  <si>
    <t>Unit Dimensions  CENTIMETERS</t>
  </si>
  <si>
    <t>Unit  Gross  Weight (lb)</t>
  </si>
  <si>
    <t>Unit  Gross  Weight kg</t>
  </si>
  <si>
    <t>Product Temperature Min/Max</t>
  </si>
  <si>
    <t>Case Order</t>
  </si>
  <si>
    <t>L x W x H</t>
  </si>
  <si>
    <t>POUNDS
lb</t>
  </si>
  <si>
    <t>KILO               kg</t>
  </si>
  <si>
    <t xml:space="preserve"> L x W x H</t>
  </si>
  <si>
    <t>POUNDS
(lb)</t>
  </si>
  <si>
    <t>KILO             kg</t>
  </si>
  <si>
    <t>US LICENSING: Novelty</t>
  </si>
  <si>
    <t>UDM-92939</t>
  </si>
  <si>
    <t>10060631929399</t>
  </si>
  <si>
    <t>060631929408</t>
  </si>
  <si>
    <t>060631929392</t>
  </si>
  <si>
    <t>Barbie Camper Van</t>
  </si>
  <si>
    <t xml:space="preserve">19 x 11.5 x 9.2 </t>
  </si>
  <si>
    <t>5.4 x 6.1 x 4.4</t>
  </si>
  <si>
    <t xml:space="preserve">2.7 x 2.1 x 2.2 </t>
  </si>
  <si>
    <t>0.047</t>
  </si>
  <si>
    <t>68-77 degrees. Humidity less then or equal to 50%</t>
  </si>
  <si>
    <t>UCT-92437</t>
  </si>
  <si>
    <t>10060631932177</t>
  </si>
  <si>
    <t>060631932187</t>
  </si>
  <si>
    <t>060631932170</t>
  </si>
  <si>
    <t>Barbie Swirly Lollipops</t>
  </si>
  <si>
    <t xml:space="preserve">12.8x11.4x9.4 </t>
  </si>
  <si>
    <t xml:space="preserve">11.5x10.2x3.7 </t>
  </si>
  <si>
    <t xml:space="preserve">0.4 x 3.5 x 8.9 </t>
  </si>
  <si>
    <t>0.107</t>
  </si>
  <si>
    <t>64.4-77 degrees, humidity is less than 50%</t>
  </si>
  <si>
    <t>UDM-91730</t>
  </si>
  <si>
    <t>10060631917310</t>
  </si>
  <si>
    <t>060631917306</t>
  </si>
  <si>
    <t>060631917290</t>
  </si>
  <si>
    <t>BARBIE Laser Pop</t>
  </si>
  <si>
    <t>10.5</t>
  </si>
  <si>
    <t xml:space="preserve">13x12x11.4 </t>
  </si>
  <si>
    <t>33x10.5x29 cm</t>
  </si>
  <si>
    <t>8.41</t>
  </si>
  <si>
    <t xml:space="preserve">4.1x5.7x5.3 </t>
  </si>
  <si>
    <t>10.2x14.5x13.5 cm</t>
  </si>
  <si>
    <t>0.24</t>
  </si>
  <si>
    <t>.644</t>
  </si>
  <si>
    <t xml:space="preserve">1.5x1.5x5.2 </t>
  </si>
  <si>
    <t xml:space="preserve">3.9x3.9x13.1 cm </t>
  </si>
  <si>
    <t xml:space="preserve">.048 </t>
  </si>
  <si>
    <t>UDM-91727</t>
  </si>
  <si>
    <t>10060631917280</t>
  </si>
  <si>
    <t>060631917276</t>
  </si>
  <si>
    <t>060631917269</t>
  </si>
  <si>
    <t>BARBIE Sweet Beads</t>
  </si>
  <si>
    <t>52</t>
  </si>
  <si>
    <t>21.2</t>
  </si>
  <si>
    <t>14.1x20.4x8.3</t>
  </si>
  <si>
    <t>36x52x21.2</t>
  </si>
  <si>
    <t>10.3</t>
  </si>
  <si>
    <t>6.77x6.53x3.62</t>
  </si>
  <si>
    <t>17.2x16.6x9.2 cm</t>
  </si>
  <si>
    <t>.791</t>
  </si>
  <si>
    <t>.86x3.23x3.38</t>
  </si>
  <si>
    <t>2.2x8.2x8.6  cm</t>
  </si>
  <si>
    <t xml:space="preserve">.061 </t>
  </si>
  <si>
    <t>10x4</t>
  </si>
  <si>
    <t>UDM-92209</t>
  </si>
  <si>
    <t>10060631922093</t>
  </si>
  <si>
    <t>060631922102</t>
  </si>
  <si>
    <t>060631922096</t>
  </si>
  <si>
    <t>Barbie Yoyo Gum Filled</t>
  </si>
  <si>
    <t xml:space="preserve">14.6x13.7x8.03 </t>
  </si>
  <si>
    <t xml:space="preserve">7x6.38x2.36 </t>
  </si>
  <si>
    <t xml:space="preserve"> 17.8x16.2x6 cm</t>
  </si>
  <si>
    <t>0.36</t>
  </si>
  <si>
    <t xml:space="preserve">7x6.5x2.5 </t>
  </si>
  <si>
    <t>17.8x16.5x6.4 cm</t>
  </si>
  <si>
    <t>0.06</t>
  </si>
  <si>
    <t>UDM-92180</t>
  </si>
  <si>
    <t>10060631921805</t>
  </si>
  <si>
    <t>060631921815</t>
  </si>
  <si>
    <t>060631921808</t>
  </si>
  <si>
    <t xml:space="preserve">Barbie Bubble Gum Tape </t>
  </si>
  <si>
    <t>16.3x13.7x10.5</t>
  </si>
  <si>
    <t>41.5x35x26.8 cm</t>
  </si>
  <si>
    <t>14.07</t>
  </si>
  <si>
    <t>6.4x7.9x3.3</t>
  </si>
  <si>
    <t>16.5x20.3x8.5</t>
  </si>
  <si>
    <t>1.11</t>
  </si>
  <si>
    <t>3.2x3.1x1.1</t>
  </si>
  <si>
    <t>8.3x8x3</t>
  </si>
  <si>
    <t>0.08</t>
  </si>
  <si>
    <t>UTY-93419</t>
  </si>
  <si>
    <t>10060631934195</t>
  </si>
  <si>
    <t>060631934204</t>
  </si>
  <si>
    <t>060631934198</t>
  </si>
  <si>
    <t>Barbie Sour Dual Candy Powder and Spray</t>
  </si>
  <si>
    <t>6.5 x 1.9 x 4.3 in</t>
  </si>
  <si>
    <t>0.8 x 1.6 x 4.1 in</t>
  </si>
  <si>
    <t>13.5 x 10.75 x 14.1 in</t>
  </si>
  <si>
    <t>Minimum 50 degrees, maximum  95 degrees</t>
  </si>
  <si>
    <t>UCU-93586</t>
  </si>
  <si>
    <t>10060631935864</t>
  </si>
  <si>
    <t>060631935874</t>
  </si>
  <si>
    <t>060631935867</t>
  </si>
  <si>
    <t>17 x 14.25 x 20.5 in</t>
  </si>
  <si>
    <t>8.25 x 6.75 x 6.75 in</t>
  </si>
  <si>
    <t>1.5 x 3.25 x 6.25</t>
  </si>
  <si>
    <t>6x4</t>
  </si>
  <si>
    <t>32 ° above and below 86 °</t>
  </si>
  <si>
    <t>UCU-93582</t>
  </si>
  <si>
    <t>10060631935826</t>
  </si>
  <si>
    <t>060631935836</t>
  </si>
  <si>
    <t>060631935829</t>
  </si>
  <si>
    <t>25.4 x 9.25 x 17.3 in</t>
  </si>
  <si>
    <t>8.66 x 8.27 x 4.13</t>
  </si>
  <si>
    <t>1.73 x 2.52 x 3.98</t>
  </si>
  <si>
    <t>UDM-91718</t>
  </si>
  <si>
    <t>10060631917198</t>
  </si>
  <si>
    <t>060631917184</t>
  </si>
  <si>
    <t>060631917177</t>
  </si>
  <si>
    <t>Hot Wheels Speedsters</t>
  </si>
  <si>
    <t>37</t>
  </si>
  <si>
    <t>28.4</t>
  </si>
  <si>
    <t>14.5x13.1x11.1</t>
  </si>
  <si>
    <t>37x33.5x28.4</t>
  </si>
  <si>
    <t>7.28</t>
  </si>
  <si>
    <t xml:space="preserve">7.08x6.22x3.54 </t>
  </si>
  <si>
    <t>18x 15.8x9 cm</t>
  </si>
  <si>
    <t>3.4x2x1.6</t>
  </si>
  <si>
    <t>8.7x5.1x4.1 cm</t>
  </si>
  <si>
    <t>9x6</t>
  </si>
  <si>
    <t>UDM-91715</t>
  </si>
  <si>
    <t xml:space="preserve">10060631917167 </t>
  </si>
  <si>
    <t>060631917153</t>
  </si>
  <si>
    <t>060631917146</t>
  </si>
  <si>
    <t xml:space="preserve">Hot Wheels Sweet Racer </t>
  </si>
  <si>
    <t>31.4</t>
  </si>
  <si>
    <t>41.6</t>
  </si>
  <si>
    <t>26</t>
  </si>
  <si>
    <t>12.3x16.3x10.2</t>
  </si>
  <si>
    <t>31.4x41.6x26cm</t>
  </si>
  <si>
    <t>8.18</t>
  </si>
  <si>
    <t>7.9x5.94x3.2</t>
  </si>
  <si>
    <t>20.1x15.1x8.1 cm</t>
  </si>
  <si>
    <t>3.85x1.88x1.5</t>
  </si>
  <si>
    <t>9.8x4.8x3.8 cm</t>
  </si>
  <si>
    <t>UCT-92439</t>
  </si>
  <si>
    <t>10060631932191</t>
  </si>
  <si>
    <t>060631932200</t>
  </si>
  <si>
    <t>060631932194</t>
  </si>
  <si>
    <t>Hot Wheels Swirly Lollipops</t>
  </si>
  <si>
    <t>11.5x10.2x3.7</t>
  </si>
  <si>
    <t>0.4 x 3.5 x 8.9</t>
  </si>
  <si>
    <t>UDM-91763</t>
  </si>
  <si>
    <t>10060631917648</t>
  </si>
  <si>
    <t>060631917634</t>
  </si>
  <si>
    <t>060631917627</t>
  </si>
  <si>
    <t xml:space="preserve">Hot Wheels Laser Pop </t>
  </si>
  <si>
    <t>4.1x5.7x5.3</t>
  </si>
  <si>
    <t>1.5x1.5x5.2</t>
  </si>
  <si>
    <t>UDM-92178</t>
  </si>
  <si>
    <t>10060631921782</t>
  </si>
  <si>
    <t>060631921792</t>
  </si>
  <si>
    <t>060631921785</t>
  </si>
  <si>
    <t>Hot Wheels Yoyo Gum Filled</t>
  </si>
  <si>
    <t>7x6.5x2.5</t>
  </si>
  <si>
    <t>UCU-93588</t>
  </si>
  <si>
    <t>10060631935888</t>
  </si>
  <si>
    <t>060631935898</t>
  </si>
  <si>
    <t>060631935881</t>
  </si>
  <si>
    <t>UCU-93584</t>
  </si>
  <si>
    <t>10060631935840</t>
  </si>
  <si>
    <t>060631935850</t>
  </si>
  <si>
    <t>060631935843</t>
  </si>
  <si>
    <t>UDM-91696</t>
  </si>
  <si>
    <t>10060631916979</t>
  </si>
  <si>
    <t>060631916965</t>
  </si>
  <si>
    <t>060631916958</t>
  </si>
  <si>
    <t>Bakugan Laser Pop</t>
  </si>
  <si>
    <t>13x12x11.4</t>
  </si>
  <si>
    <t>UDM-91687</t>
  </si>
  <si>
    <t>10060631916887</t>
  </si>
  <si>
    <t>060631916873</t>
  </si>
  <si>
    <t>060631916866</t>
  </si>
  <si>
    <t xml:space="preserve">Bakugan Candy Keychain Carryall </t>
  </si>
  <si>
    <t>27.9</t>
  </si>
  <si>
    <t>10.98x15.75x11.33</t>
  </si>
  <si>
    <t>27.9x40x28.8 cm</t>
  </si>
  <si>
    <t>7.4x10.6x2.6</t>
  </si>
  <si>
    <t>19x27x6.7 cm</t>
  </si>
  <si>
    <t>.24</t>
  </si>
  <si>
    <t>.66</t>
  </si>
  <si>
    <t>2x2.2x2.3</t>
  </si>
  <si>
    <t>5.3x5.7x6</t>
  </si>
  <si>
    <t>0.044</t>
  </si>
  <si>
    <t>13x5</t>
  </si>
  <si>
    <t>UCT-91733</t>
  </si>
  <si>
    <t>10060631917341</t>
  </si>
  <si>
    <t>060631917337</t>
  </si>
  <si>
    <t xml:space="preserve"> 060631917320</t>
  </si>
  <si>
    <t xml:space="preserve">Polly Pocket Ring Lolly Count Goods Box </t>
  </si>
  <si>
    <t>30.5</t>
  </si>
  <si>
    <t>12x9x9.4</t>
  </si>
  <si>
    <t>30.5x23.5x24</t>
  </si>
  <si>
    <t>2.04</t>
  </si>
  <si>
    <t>9.2x5.9x3.1</t>
  </si>
  <si>
    <t>23.5x15x8cm</t>
  </si>
  <si>
    <t>2.5x1.1x4.6</t>
  </si>
  <si>
    <t>6.5x3x11.8</t>
  </si>
  <si>
    <t>UCT-92951</t>
  </si>
  <si>
    <t>10060631929511</t>
  </si>
  <si>
    <t>060631929521</t>
  </si>
  <si>
    <t>060631929514</t>
  </si>
  <si>
    <t>Peppa Glow Pop</t>
  </si>
  <si>
    <t>18.4 x 7.8 x 11</t>
  </si>
  <si>
    <t xml:space="preserve">7.3 x 5.9 x 2.6 </t>
  </si>
  <si>
    <t xml:space="preserve">1.6 x 1.6 x 2.4 </t>
  </si>
  <si>
    <t>UDM-92954</t>
  </si>
  <si>
    <t>10060631929542</t>
  </si>
  <si>
    <t>060631929552</t>
  </si>
  <si>
    <t>060631929545</t>
  </si>
  <si>
    <t xml:space="preserve">11.8 x 10.8 x 12.9 </t>
  </si>
  <si>
    <t>5.2 x 3.7 x 6</t>
  </si>
  <si>
    <t>1.3 x 1.2 x 5.9</t>
  </si>
  <si>
    <t>UDM-92960</t>
  </si>
  <si>
    <t>10060631929603</t>
  </si>
  <si>
    <t>060631929613</t>
  </si>
  <si>
    <t>060631929606</t>
  </si>
  <si>
    <t>Tonka Mighty Trucks</t>
  </si>
  <si>
    <t>18.3 x 12.6 x 9.1</t>
  </si>
  <si>
    <t>6 x 6 x  4.3</t>
  </si>
  <si>
    <t xml:space="preserve">2.9 x 2 x 2.3 </t>
  </si>
  <si>
    <t xml:space="preserve">
10060631935925</t>
  </si>
  <si>
    <t>060631935928</t>
  </si>
  <si>
    <t>Peppa Pig Candy Fan (NEW)</t>
  </si>
  <si>
    <t>US SHIPPERS</t>
  </si>
  <si>
    <t>UDM-92289</t>
  </si>
  <si>
    <t>10060631922895</t>
  </si>
  <si>
    <t>Licensed Novelty Candy Floor Shipper (136 total units)</t>
  </si>
  <si>
    <t>1/136</t>
  </si>
  <si>
    <t>CASE</t>
  </si>
  <si>
    <t>29.5</t>
  </si>
  <si>
    <t>68.2</t>
  </si>
  <si>
    <t xml:space="preserve">15.4x11.6x26.8 </t>
  </si>
  <si>
    <t>39.2x29.5x68.2 cm</t>
  </si>
  <si>
    <t xml:space="preserve">14.6x14.2x47.91 </t>
  </si>
  <si>
    <t>37.2x36.3x121.7 cm</t>
  </si>
  <si>
    <t>Sweet Beads - 32 units</t>
  </si>
  <si>
    <t>SET UP</t>
  </si>
  <si>
    <t>31.68oz</t>
  </si>
  <si>
    <t xml:space="preserve">.86x3.23x3.38 </t>
  </si>
  <si>
    <t>Barbie Bubble Gum Tape -28 units</t>
  </si>
  <si>
    <t>57.40oz</t>
  </si>
  <si>
    <t>Hot Wheels Sweet Racer  - 40 units</t>
  </si>
  <si>
    <t>16.80oz</t>
  </si>
  <si>
    <t>Hot Wheel Laser Pop - 36 units</t>
  </si>
  <si>
    <t>25.56oz</t>
  </si>
  <si>
    <t>UXC-93725</t>
  </si>
  <si>
    <t>10060631937257</t>
  </si>
  <si>
    <t>1/108</t>
  </si>
  <si>
    <t>108</t>
  </si>
  <si>
    <t>35.5 x 30.2 x 46.5 in</t>
  </si>
  <si>
    <t>33.5 x 29 x 55.7</t>
  </si>
  <si>
    <t>11x1</t>
  </si>
  <si>
    <t>060631933566</t>
  </si>
  <si>
    <t>Sour GooDunkers 2.1oz - 24 units</t>
  </si>
  <si>
    <t>5.4 x 2.3 x 0.9 in</t>
  </si>
  <si>
    <t xml:space="preserve">Less than 73.4 degrees. </t>
  </si>
  <si>
    <t>060631936864</t>
  </si>
  <si>
    <t>Super Dipper (3 in 1) 2.4 oz - 12 units</t>
  </si>
  <si>
    <t>2.1 x 2.1 x 6.0</t>
  </si>
  <si>
    <t>Room temperature and keep dry.</t>
  </si>
  <si>
    <t>060631935959</t>
  </si>
  <si>
    <t>Mouth Foamer Spray Candy 3.04oz - 12 units</t>
  </si>
  <si>
    <t>1.29  x 1.29 x 4.92</t>
  </si>
  <si>
    <t>060631933603</t>
  </si>
  <si>
    <t>Mega Sour Spray 3oz - 48 units</t>
  </si>
  <si>
    <t>1.1 x 1.1x 3.5</t>
  </si>
  <si>
    <t>060631933580</t>
  </si>
  <si>
    <t>Dip ‘n Dunks Candy 1.7oz - 12 units</t>
  </si>
  <si>
    <t>0.9 x 0.9 x 8.9 in</t>
  </si>
  <si>
    <t>TEDDY POP</t>
  </si>
  <si>
    <t>UHM-90164</t>
  </si>
  <si>
    <t>10060631931354</t>
  </si>
  <si>
    <t>060631931364</t>
  </si>
  <si>
    <t>060631931357</t>
  </si>
  <si>
    <t>Teddy Pop Count Good 12/24</t>
  </si>
  <si>
    <t xml:space="preserve">19.69 x 9.65 x 16.81 </t>
  </si>
  <si>
    <t xml:space="preserve"> 50 x 25 x 44 cm</t>
  </si>
  <si>
    <t>8.0</t>
  </si>
  <si>
    <t>9.26 x 6.30 x 3.94</t>
  </si>
  <si>
    <t>23.7 x 16.3 x 10 cm</t>
  </si>
  <si>
    <t>0.632</t>
  </si>
  <si>
    <t>2.6 x 4.7 x 1.2</t>
  </si>
  <si>
    <t>3 x 14.2 x 22 cm</t>
  </si>
  <si>
    <t>0.019</t>
  </si>
  <si>
    <t>8x5</t>
  </si>
  <si>
    <t>UCT-92292</t>
  </si>
  <si>
    <t>10060631931378</t>
  </si>
  <si>
    <t>060631931388</t>
  </si>
  <si>
    <t>060631931371</t>
  </si>
  <si>
    <t>Sour Teddy Pop Count Good 12/24</t>
  </si>
  <si>
    <t>UHM-92801</t>
  </si>
  <si>
    <t>10060631931392</t>
  </si>
  <si>
    <t>060631931401</t>
  </si>
  <si>
    <t>060631931395</t>
  </si>
  <si>
    <t>Teddy Pop &amp; Friends Count Good 12/24</t>
  </si>
  <si>
    <t>UHM-90244</t>
  </si>
  <si>
    <t>10060631932351</t>
  </si>
  <si>
    <t>060631932354</t>
  </si>
  <si>
    <t>Teddy Pop Jar - 30 count 1/6</t>
  </si>
  <si>
    <t>Jar</t>
  </si>
  <si>
    <t>16.1 x 23.6 x 8.66</t>
  </si>
  <si>
    <t>n/a</t>
  </si>
  <si>
    <t>7.3 x 7.3 x 8.07</t>
  </si>
  <si>
    <t>6x11</t>
  </si>
  <si>
    <t>UCT-93236</t>
  </si>
  <si>
    <t>10060631932368</t>
  </si>
  <si>
    <t>060631932361</t>
  </si>
  <si>
    <t>Sour Teddy Pop Jar - 30 count 1/6</t>
  </si>
  <si>
    <t>UHM-92910</t>
  </si>
  <si>
    <t>10060631932375</t>
  </si>
  <si>
    <t>060631932378</t>
  </si>
  <si>
    <t>Teddy Pop &amp; Friends Jar - 30 count 1/6</t>
  </si>
  <si>
    <t>15.36 x 8.27 x 4.72</t>
  </si>
  <si>
    <t>38X21X12 cm</t>
  </si>
  <si>
    <t>1.076</t>
  </si>
  <si>
    <t>1.38 x 5.63 x 9.06</t>
  </si>
  <si>
    <t>3.81x13.97x21.97 cm</t>
  </si>
  <si>
    <t>20x11</t>
  </si>
  <si>
    <t>SNAX PACK &amp; S'PRIZE</t>
  </si>
  <si>
    <t>UPS-93326</t>
  </si>
  <si>
    <t>10060631933266</t>
  </si>
  <si>
    <t>060631933276</t>
  </si>
  <si>
    <t>060631933269</t>
  </si>
  <si>
    <t>Snax Pack - 6ct tray - TOY &amp; CANDY 4/6</t>
  </si>
  <si>
    <t>12 x 8.9 x 8.7 in</t>
  </si>
  <si>
    <t>11.53 x 3.93 x 4.25in</t>
  </si>
  <si>
    <t>1.75 x 4.12 x 4 in</t>
  </si>
  <si>
    <t>0.89</t>
  </si>
  <si>
    <t>17 x6</t>
  </si>
  <si>
    <t>0.533</t>
  </si>
  <si>
    <t>59 to 80.6°. Humidity is not higher than 60%</t>
  </si>
  <si>
    <t>UPS-93343</t>
  </si>
  <si>
    <t>10060631933433</t>
  </si>
  <si>
    <t>060631933436</t>
  </si>
  <si>
    <t>Snax Pack - 12ct - TOY &amp; CANDY</t>
  </si>
  <si>
    <t>2/12</t>
  </si>
  <si>
    <t>12 x 8.25 x 8.6 in</t>
  </si>
  <si>
    <t>11.25 x 7.74 x 4 in</t>
  </si>
  <si>
    <t>1.2</t>
  </si>
  <si>
    <t>18 x 6</t>
  </si>
  <si>
    <t>0.498</t>
  </si>
  <si>
    <t>UPS-93329</t>
  </si>
  <si>
    <t>10060631933297</t>
  </si>
  <si>
    <t>060631933313</t>
  </si>
  <si>
    <t>060631933290</t>
  </si>
  <si>
    <t>Snax Pack - 12ct - 100% CANDY</t>
  </si>
  <si>
    <t>12.2 x 10 x 11.8 in</t>
  </si>
  <si>
    <t>11.8 x 5 x 5.6 in</t>
  </si>
  <si>
    <t>0.95 x 4.75 x 5.9 in</t>
  </si>
  <si>
    <t>1.09</t>
  </si>
  <si>
    <t>20x1</t>
  </si>
  <si>
    <t>0.838</t>
  </si>
  <si>
    <t>UPS-93384</t>
  </si>
  <si>
    <t>10060631933846</t>
  </si>
  <si>
    <t>060631933856</t>
  </si>
  <si>
    <t>060631933849</t>
  </si>
  <si>
    <t>Snax Pack Candy TOYS 4/6 (CB special)</t>
  </si>
  <si>
    <t>12.01 x 8.86 x 8.66</t>
  </si>
  <si>
    <t>11.53 x 3.93 x 4.25 in</t>
  </si>
  <si>
    <t>1.75 x 4 x 3.75 in</t>
  </si>
  <si>
    <t>0.921</t>
  </si>
  <si>
    <t>UPS-93328</t>
  </si>
  <si>
    <t>10060631933280</t>
  </si>
  <si>
    <t>Snax Pack - 60ct SHIPPER - TOY &amp; CANDY</t>
  </si>
  <si>
    <t>1/60</t>
  </si>
  <si>
    <t>14.6 x 5.91 x 24.8 in</t>
  </si>
  <si>
    <t>4 x 14 x 41.5 in</t>
  </si>
  <si>
    <t xml:space="preserve">Snax Pack - TOY &amp; CANDY </t>
  </si>
  <si>
    <t>11.25 x 4.12 x 4</t>
  </si>
  <si>
    <t>UPS-93330</t>
  </si>
  <si>
    <t>10060631933303</t>
  </si>
  <si>
    <t xml:space="preserve">Snax Pack - 84ct SHIPPER 100% CANDY </t>
  </si>
  <si>
    <t>1/84</t>
  </si>
  <si>
    <t>5.3 x 14.8 x 16.4 in</t>
  </si>
  <si>
    <t>4 x 14 x 54.5 in</t>
  </si>
  <si>
    <t>12x4</t>
  </si>
  <si>
    <t>0.9 x 4.7 x 5.9 in</t>
  </si>
  <si>
    <t>UPS-93545</t>
  </si>
  <si>
    <t>10060631935451</t>
  </si>
  <si>
    <t>060631935461</t>
  </si>
  <si>
    <t>060631935454</t>
  </si>
  <si>
    <t>S'Prize Sweet Rides 0.5oz 4/12</t>
  </si>
  <si>
    <t>13.5 x 7 x 8 in</t>
  </si>
  <si>
    <t>6.5 x 6.75 x 3.83</t>
  </si>
  <si>
    <t>3.6 x 3.5 x 0.97</t>
  </si>
  <si>
    <t>0.035</t>
  </si>
  <si>
    <t>15x7</t>
  </si>
  <si>
    <t>0.455</t>
  </si>
  <si>
    <t>UPS-93547</t>
  </si>
  <si>
    <t>10060631935475</t>
  </si>
  <si>
    <t>060631935485</t>
  </si>
  <si>
    <t>060631935478</t>
  </si>
  <si>
    <t xml:space="preserve">S'Prize Dinoz 0.5oz 4/12 </t>
  </si>
  <si>
    <t>6.5 x 6.5 x 3.75</t>
  </si>
  <si>
    <t>0.032</t>
  </si>
  <si>
    <t>UPS-93549</t>
  </si>
  <si>
    <t>10060631935499</t>
  </si>
  <si>
    <t>060631935508</t>
  </si>
  <si>
    <t>060631935492</t>
  </si>
  <si>
    <t>S'Prize Motorz 0.5oz 4/12</t>
  </si>
  <si>
    <t>UPS-93551</t>
  </si>
  <si>
    <t>10060631935512</t>
  </si>
  <si>
    <t>060631935522</t>
  </si>
  <si>
    <t>060631935515</t>
  </si>
  <si>
    <t>S'Prize Unicornz 0.5oz 4/12</t>
  </si>
  <si>
    <t>UTC-93356</t>
  </si>
  <si>
    <t>10060631933563</t>
  </si>
  <si>
    <t>060631933573</t>
  </si>
  <si>
    <t xml:space="preserve">Sour GooDunkers 2.1oz 12/12                       </t>
  </si>
  <si>
    <t>19.5 x 12.2 x 9 in</t>
  </si>
  <si>
    <t>9.5x5.8x2.8 in</t>
  </si>
  <si>
    <t>5.5 x 2.3 x 0.8 in</t>
  </si>
  <si>
    <t>0.067</t>
  </si>
  <si>
    <t>UTC-93360</t>
  </si>
  <si>
    <t>10060631933600</t>
  </si>
  <si>
    <t>060631933610</t>
  </si>
  <si>
    <t>Mega Sour Spray 3oz 6/16</t>
  </si>
  <si>
    <t>6/16</t>
  </si>
  <si>
    <t>15.9 x 10.7 x 9.4 in</t>
  </si>
  <si>
    <t>4.9 x 5 x 8.9</t>
  </si>
  <si>
    <t>0.13</t>
  </si>
  <si>
    <t>0.026</t>
  </si>
  <si>
    <t>UTC-93358</t>
  </si>
  <si>
    <t>10060631933587</t>
  </si>
  <si>
    <t>060631933597</t>
  </si>
  <si>
    <t xml:space="preserve">Dip ‘n Dunks Lollipop &amp; Sour Powder Candy 1.7oz 8/12                  </t>
  </si>
  <si>
    <t>19 x 14.4 x 9.4 in</t>
  </si>
  <si>
    <t>9.1 x 6.9 x 5.4 in</t>
  </si>
  <si>
    <t>0.052</t>
  </si>
  <si>
    <t>0.051</t>
  </si>
  <si>
    <t>UTY-93413</t>
  </si>
  <si>
    <t>10060631934133</t>
  </si>
  <si>
    <t>060631934143</t>
  </si>
  <si>
    <t>060631934136</t>
  </si>
  <si>
    <t xml:space="preserve">Rainbow Ramen Blast  </t>
  </si>
  <si>
    <t>22.4 x 15.4 x 20.9 in</t>
  </si>
  <si>
    <t>10.9 x 7.4 x 6.7 in</t>
  </si>
  <si>
    <t>3.5 x 3.5 x 3.5 in</t>
  </si>
  <si>
    <t>0.07</t>
  </si>
  <si>
    <t>5X4</t>
  </si>
  <si>
    <t>0.120</t>
  </si>
  <si>
    <t>UTY-93595</t>
  </si>
  <si>
    <t>10060631935956</t>
  </si>
  <si>
    <t>060631935966</t>
  </si>
  <si>
    <t xml:space="preserve">Mouth Foamer Spray Candy 3.04oz 8/12 </t>
  </si>
  <si>
    <t>15 x 11.75 x 13.75</t>
  </si>
  <si>
    <t>5.62 x 4.25 x 6.49</t>
  </si>
  <si>
    <t>0.09</t>
  </si>
  <si>
    <t>6x13</t>
  </si>
  <si>
    <t>0.030</t>
  </si>
  <si>
    <t>TAJUBO</t>
  </si>
  <si>
    <t>UWE-93501​</t>
  </si>
  <si>
    <t>10060631935017</t>
  </si>
  <si>
    <t>060631935027</t>
  </si>
  <si>
    <t>060631935010</t>
  </si>
  <si>
    <t>TAJUBO Sour String Blue Raspberry 2.82oz​</t>
  </si>
  <si>
    <t>19.9 x 11.8 x 9.6 in</t>
  </si>
  <si>
    <t>9.1 x 4.7 x 5.1 in</t>
  </si>
  <si>
    <t xml:space="preserve">0.6 x 4.7 x 7.9 in </t>
  </si>
  <si>
    <t>0.084</t>
  </si>
  <si>
    <t>0.0371</t>
  </si>
  <si>
    <t>Keep in a cool and dry place away from sun. Products should be kept at room temperature as 64.4 degrees</t>
  </si>
  <si>
    <t>UWE-93503​</t>
  </si>
  <si>
    <t>10060631935031</t>
  </si>
  <si>
    <t>060631935041</t>
  </si>
  <si>
    <t>060631935034</t>
  </si>
  <si>
    <t xml:space="preserve">TAJUBO Sour String Rainbow 2.82oz​ </t>
  </si>
  <si>
    <t>UWE-93505​</t>
  </si>
  <si>
    <t>10060631935055</t>
  </si>
  <si>
    <t>060631935065</t>
  </si>
  <si>
    <t>060631935058</t>
  </si>
  <si>
    <t xml:space="preserve">TAJUBO Sour String Strawberry 2.82oz​ </t>
  </si>
  <si>
    <t>UWE-93507​</t>
  </si>
  <si>
    <t>10060631935079</t>
  </si>
  <si>
    <t>060631935089</t>
  </si>
  <si>
    <t>060631935072</t>
  </si>
  <si>
    <t>TAJUBO String Rainbow 2.82oz​</t>
  </si>
  <si>
    <t>UCY-93676</t>
  </si>
  <si>
    <t>10060631936762</t>
  </si>
  <si>
    <t>060631936772</t>
  </si>
  <si>
    <t>060631936765</t>
  </si>
  <si>
    <t xml:space="preserve">TAJUBO Sushi Tray Gummy 1.62oz 8/10 </t>
  </si>
  <si>
    <t>21 x 10 x 14.25 in</t>
  </si>
  <si>
    <t>9.4 x 5.1 x 6.7 in</t>
  </si>
  <si>
    <t>1.96</t>
  </si>
  <si>
    <t>6.5 x 4.75 x 1</t>
  </si>
  <si>
    <t>0.046</t>
  </si>
  <si>
    <t>Shipping and storage: 65 to 75 degrees</t>
  </si>
  <si>
    <t>UCY-93678</t>
  </si>
  <si>
    <t>10060631936786</t>
  </si>
  <si>
    <t>060631936796</t>
  </si>
  <si>
    <t>060631936789</t>
  </si>
  <si>
    <t>TAJUBO Sweet Slider Gummy 1.76oz 6/24</t>
  </si>
  <si>
    <t>19.5 x 11.5 x 15.5 in</t>
  </si>
  <si>
    <t>11 x 6.25 x 7.25 in</t>
  </si>
  <si>
    <t>2.75 x 3.5 x 2 in</t>
  </si>
  <si>
    <t>0.056</t>
  </si>
  <si>
    <t>UTC-93686</t>
  </si>
  <si>
    <t>10060631936861</t>
  </si>
  <si>
    <t>060631936871</t>
  </si>
  <si>
    <t>Super Dipper (3 in 1) 2.4 oz 12/12</t>
  </si>
  <si>
    <t>17.1 x 13 x 16.7</t>
  </si>
  <si>
    <t>8 x 6.25 x 5.25</t>
  </si>
  <si>
    <t>5x4</t>
  </si>
  <si>
    <t>0.061</t>
  </si>
  <si>
    <t>COMING SOON</t>
  </si>
  <si>
    <t>UCY-93706</t>
  </si>
  <si>
    <t>10060631937066</t>
  </si>
  <si>
    <t>060631937076</t>
  </si>
  <si>
    <t>060631937069</t>
  </si>
  <si>
    <t xml:space="preserve">TAJUBO Pizza Gummy 2.26oz 4/24 </t>
  </si>
  <si>
    <t xml:space="preserve">10.5x10x12.8 in </t>
  </si>
  <si>
    <t xml:space="preserve">9.7x5.1x6 in </t>
  </si>
  <si>
    <t xml:space="preserve">0.25x5x4.75 in </t>
  </si>
  <si>
    <t>0.023</t>
  </si>
  <si>
    <t>UTC-93688</t>
  </si>
  <si>
    <t>10060631936885</t>
  </si>
  <si>
    <t>060631936895</t>
  </si>
  <si>
    <t>060631936888</t>
  </si>
  <si>
    <t>Double Dipper (4 in 1) 2.1oz  12/10</t>
  </si>
  <si>
    <t>12/10</t>
  </si>
  <si>
    <t>17.2 x 12.7 x 15.2</t>
  </si>
  <si>
    <t>6.0 x 8.3 x 4.8</t>
  </si>
  <si>
    <t>2.9 x 1.6 x 4.7</t>
  </si>
  <si>
    <t>0.078</t>
  </si>
  <si>
    <t>0.054</t>
  </si>
  <si>
    <t>UTY-93423</t>
  </si>
  <si>
    <t>10060631934232</t>
  </si>
  <si>
    <t>060631934242</t>
  </si>
  <si>
    <t>060631934235</t>
  </si>
  <si>
    <t>Peppa Pig Marshmallow Lollipop 1.06oz 12/24</t>
  </si>
  <si>
    <t>10.2 x 2.4 x 7.1 in</t>
  </si>
  <si>
    <t>1 x 2.8 x 6.7 in</t>
  </si>
  <si>
    <t>21.1 x 12.8 x 22 in</t>
  </si>
  <si>
    <t>UDM- 93693</t>
  </si>
  <si>
    <t>10060631936939</t>
  </si>
  <si>
    <t>060631936949</t>
  </si>
  <si>
    <t>060631936932</t>
  </si>
  <si>
    <t>16.3x13.7x10.5 in</t>
  </si>
  <si>
    <t>UDM-93695</t>
  </si>
  <si>
    <t>10060631936953</t>
  </si>
  <si>
    <t>1/144</t>
  </si>
  <si>
    <t>Barbie Laser Pop - 24 units</t>
  </si>
  <si>
    <t>Barbie Camper Van - 24 units</t>
  </si>
  <si>
    <t>Hot Wheels Laser Pop - 24 units</t>
  </si>
  <si>
    <t>Hot Wheels Speedsters - 16 units</t>
  </si>
  <si>
    <t>Barbie Bubble Gum - 28 units</t>
  </si>
  <si>
    <t>Hot Wheels Bubble Gum Tape - 28 units</t>
  </si>
  <si>
    <t>URP-92648</t>
  </si>
  <si>
    <t>10060631937288</t>
  </si>
  <si>
    <t>1/192</t>
  </si>
  <si>
    <t>192</t>
  </si>
  <si>
    <t>14.75 X 15.87 x 39.5</t>
  </si>
  <si>
    <t>14.5 X 15.5 X 47</t>
  </si>
  <si>
    <t>6x2</t>
  </si>
  <si>
    <t>060631937199</t>
  </si>
  <si>
    <t>Pretzel Pzazz Cheddar 2oz  - 48 units</t>
  </si>
  <si>
    <t>1.2 x 4 x 7.1 in</t>
  </si>
  <si>
    <t>Between the range of 32F-95F</t>
  </si>
  <si>
    <t>060631937205</t>
  </si>
  <si>
    <t>Pretzel Pzazz Honey Mustard 2oz  - 24 units</t>
  </si>
  <si>
    <t>060631937212</t>
  </si>
  <si>
    <t>Pretzel Pzazz Jalapeno 2oz - 24 units</t>
  </si>
  <si>
    <t>060631937229</t>
  </si>
  <si>
    <t>Pretzel Pzazz Sour Cream 2oz - 48 units</t>
  </si>
  <si>
    <t>060631937236</t>
  </si>
  <si>
    <t>Pretzel Spicy Dill Pickle 2oz - 48 units</t>
  </si>
  <si>
    <t>URP-93729</t>
  </si>
  <si>
    <t>10060631937295</t>
  </si>
  <si>
    <t>1/75</t>
  </si>
  <si>
    <t>75</t>
  </si>
  <si>
    <t>38.5 x 25 x 40 in</t>
  </si>
  <si>
    <t>15 x 5</t>
  </si>
  <si>
    <t>Pretzel Pzazz Cheddar 2oz  - 15 cases (180 units)</t>
  </si>
  <si>
    <t>Pretzel Pzazz Honey Mustard 2oz  - 15 cases (180 units)</t>
  </si>
  <si>
    <t>Pretzel Pzazz Jalapeno 2oz - 15 cases (180 units)</t>
  </si>
  <si>
    <t>Pretzel Pzazz Sour Cream 2oz - 15 cases (180 units)</t>
  </si>
  <si>
    <t>Pretzel Spicy Dill Pickle 2oz - 15 cases (180 units)</t>
  </si>
  <si>
    <t>SALTY SNACKS (NEW)</t>
  </si>
  <si>
    <t>URP-93719</t>
  </si>
  <si>
    <t>10060631937196</t>
  </si>
  <si>
    <t xml:space="preserve">Pretzel Pzazz Cheddar 2oz  </t>
  </si>
  <si>
    <t>7.5 x 7.6 x 6.9 in</t>
  </si>
  <si>
    <t>30x10</t>
  </si>
  <si>
    <t>0.006</t>
  </si>
  <si>
    <t>URP-93720</t>
  </si>
  <si>
    <t>10060631937202</t>
  </si>
  <si>
    <t xml:space="preserve">Pretzel Pzazz Honey Mustard 2oz </t>
  </si>
  <si>
    <t>URP-93721</t>
  </si>
  <si>
    <t>10060631937219</t>
  </si>
  <si>
    <t xml:space="preserve">Pretzel Pzazz Jalapeno 2oz </t>
  </si>
  <si>
    <t>URP-93722</t>
  </si>
  <si>
    <t>10060631937226</t>
  </si>
  <si>
    <t xml:space="preserve">Pretzel Pzazz Sour Cream 2oz </t>
  </si>
  <si>
    <t>URP-93723</t>
  </si>
  <si>
    <t>10060631937233</t>
  </si>
  <si>
    <t xml:space="preserve">Pretzel Spicy Dill Pickle 2oz </t>
  </si>
  <si>
    <t>Panda Pop</t>
  </si>
  <si>
    <t>UCT-93431</t>
  </si>
  <si>
    <t>10060631934317</t>
  </si>
  <si>
    <t>060631934327</t>
  </si>
  <si>
    <t>060631934310</t>
  </si>
  <si>
    <t>UCT-93433</t>
  </si>
  <si>
    <t>10060631934331</t>
  </si>
  <si>
    <t>060631934341</t>
  </si>
  <si>
    <t>060631934334</t>
  </si>
  <si>
    <t>UCT-93435</t>
  </si>
  <si>
    <t>10060631934355</t>
  </si>
  <si>
    <t>060631934365</t>
  </si>
  <si>
    <t>060631934358</t>
  </si>
  <si>
    <t>UCT-93440</t>
  </si>
  <si>
    <t>10060631934409</t>
  </si>
  <si>
    <t>060631934402</t>
  </si>
  <si>
    <t>Panda Pop Jar 0.53oz 30ct</t>
  </si>
  <si>
    <t>UCT-93441</t>
  </si>
  <si>
    <t>10060631934416</t>
  </si>
  <si>
    <t>060631934419</t>
  </si>
  <si>
    <t xml:space="preserve">Sour Panda Pop Jar 0.53oz 30ct </t>
  </si>
  <si>
    <t>UCT-93442</t>
  </si>
  <si>
    <t>10060631934423</t>
  </si>
  <si>
    <t>060631934426</t>
  </si>
  <si>
    <t>Panda Pop &amp; Pals Jar 0.53oz 30ct</t>
  </si>
  <si>
    <t>UCT-93437</t>
  </si>
  <si>
    <t>10060631934379</t>
  </si>
  <si>
    <t>060631934372</t>
  </si>
  <si>
    <t xml:space="preserve">Panda Pop Peg Bag  1.4oz (4x0.35oz) </t>
  </si>
  <si>
    <t>UCT-93438</t>
  </si>
  <si>
    <t>10060631934386</t>
  </si>
  <si>
    <t>060631934389</t>
  </si>
  <si>
    <t xml:space="preserve">Sour Panda Pop Peg Bag 1.4oz (4x0.35oz) </t>
  </si>
  <si>
    <t>UCT-93439</t>
  </si>
  <si>
    <t>10060631934393</t>
  </si>
  <si>
    <t>060631934396</t>
  </si>
  <si>
    <t xml:space="preserve">Panda Pop &amp; Pals Peg Bag 1.4oz (4x0.35oz)  </t>
  </si>
  <si>
    <t>UCT-93727</t>
  </si>
  <si>
    <t>10060631937271</t>
  </si>
  <si>
    <t>1/175</t>
  </si>
  <si>
    <t>175</t>
  </si>
  <si>
    <t>20.7 x 7.9 x 30.7 in</t>
  </si>
  <si>
    <t>12.5 x 17.5 x 51.2</t>
  </si>
  <si>
    <t>12 x 2</t>
  </si>
  <si>
    <t>Panda Pop Count Good 0.53oz - 50 units</t>
  </si>
  <si>
    <t>Sour Panda Pop Count Good 0.53oz - 50 units</t>
  </si>
  <si>
    <t>Panda Pop &amp; Pals Count Good 0.53oz - 75 units</t>
  </si>
  <si>
    <r>
      <t xml:space="preserve">Case Dimensions   </t>
    </r>
    <r>
      <rPr>
        <b/>
        <u/>
        <sz val="16"/>
        <color rgb="FFFF0000"/>
        <rFont val="Calibri"/>
        <family val="2"/>
      </rPr>
      <t xml:space="preserve"> INCHES</t>
    </r>
  </si>
  <si>
    <r>
      <t xml:space="preserve">Case Dimensions    </t>
    </r>
    <r>
      <rPr>
        <b/>
        <u/>
        <sz val="16"/>
        <color rgb="FFFF0000"/>
        <rFont val="Calibri"/>
        <family val="2"/>
      </rPr>
      <t>CENTIMETERS</t>
    </r>
  </si>
  <si>
    <t>Case Weight               NET</t>
  </si>
  <si>
    <t>Licensed Novelty Candy Floor Shipper (144 total units) - NEW!</t>
  </si>
  <si>
    <t>US SHIPPERS (NEW)</t>
  </si>
  <si>
    <t>HOT WHEELS Bubble Gum Tape 2.05oz 12/12 Unit (NEW)</t>
  </si>
  <si>
    <t>0.021</t>
  </si>
  <si>
    <t xml:space="preserve">ETA </t>
  </si>
  <si>
    <t>UCU-93592</t>
  </si>
  <si>
    <t>13.23</t>
  </si>
  <si>
    <t>Licensed</t>
  </si>
  <si>
    <t>UDM-93746</t>
  </si>
  <si>
    <t>10060631937462</t>
  </si>
  <si>
    <t xml:space="preserve">My Little Pony Laser Pop  Kaleidoscope </t>
  </si>
  <si>
    <t>15</t>
  </si>
  <si>
    <t>450</t>
  </si>
  <si>
    <t>45</t>
  </si>
  <si>
    <t>14.17</t>
  </si>
  <si>
    <t>Bundles (NEW)</t>
  </si>
  <si>
    <t>UXC-93849</t>
  </si>
  <si>
    <t>UXC-93850</t>
  </si>
  <si>
    <t>10060631938490</t>
  </si>
  <si>
    <t>Barbie Laser Pop - 12 units</t>
  </si>
  <si>
    <t>Barbie Yoyo Gum Filled  - 12 units</t>
  </si>
  <si>
    <t>Barbie Camper Van  - 12 units</t>
  </si>
  <si>
    <t>BARBIE Sweet Beads  - 12 units</t>
  </si>
  <si>
    <t>Tonka Mighty Trucks  - 12 units</t>
  </si>
  <si>
    <t>Hot Wheels Yoyo Gum Filled  - 12 units</t>
  </si>
  <si>
    <t>Hot Wheel Speedster  - 12 units</t>
  </si>
  <si>
    <t>Hot Wheels Laser Pop  - 12 units</t>
  </si>
  <si>
    <t>Barbie Bubble Gum Tape  - 12 units</t>
  </si>
  <si>
    <t>Hot Wheels Gum Tape  - 12 units</t>
  </si>
  <si>
    <t>Polly Pocket Ring Lolly Count Goods Box  - 24 units</t>
  </si>
  <si>
    <t> $ 14.40</t>
  </si>
  <si>
    <t> $ 13.80</t>
  </si>
  <si>
    <t> $ 9.60</t>
  </si>
  <si>
    <t> $13.20</t>
  </si>
  <si>
    <t> $14.40</t>
  </si>
  <si>
    <t> $13.80</t>
  </si>
  <si>
    <t>17x17x17 in</t>
  </si>
  <si>
    <t>20x10x12 in</t>
  </si>
  <si>
    <t>4x3</t>
  </si>
  <si>
    <t>0.71</t>
  </si>
  <si>
    <t>0.53</t>
  </si>
  <si>
    <t>0.99</t>
  </si>
  <si>
    <t>0.21</t>
  </si>
  <si>
    <t>0.35</t>
  </si>
  <si>
    <t>1.06</t>
  </si>
  <si>
    <t>0.42</t>
  </si>
  <si>
    <t>2.05</t>
  </si>
  <si>
    <t>22.00</t>
  </si>
  <si>
    <t>33.00</t>
  </si>
  <si>
    <t>1/150</t>
  </si>
  <si>
    <t>10060631938506</t>
  </si>
  <si>
    <t> $10.00</t>
  </si>
  <si>
    <t> $20.40</t>
  </si>
  <si>
    <t> $12.00</t>
  </si>
  <si>
    <t> $12.60</t>
  </si>
  <si>
    <t> $16.20</t>
  </si>
  <si>
    <t> $18.00</t>
  </si>
  <si>
    <t> $17.60</t>
  </si>
  <si>
    <t>Licensed Bundle 2025 (1/144  total units) "P"</t>
  </si>
  <si>
    <t>Pretzel Pzazz Shipper (1/192 total units)  "P"</t>
  </si>
  <si>
    <t>Pretzel Pzazz Half Pallet (1/75 cases, 900 units)  "P"</t>
  </si>
  <si>
    <t>Novelty Candy Floor Shipper  2025 (1/108 total units) - NEW!  "P"</t>
  </si>
  <si>
    <t>TAJUBO Sushi Tray Gummy - 10 units</t>
  </si>
  <si>
    <t>TAJUBO Pizza Gummy - 24 units</t>
  </si>
  <si>
    <t>Sour Goo'Dunkers - 24 units</t>
  </si>
  <si>
    <t>Rainbow Ramen Blast  - 24 units</t>
  </si>
  <si>
    <t>Snax Pack Candy &amp; Toy - 6 units</t>
  </si>
  <si>
    <t>Snax Pack Gummy - 12 units</t>
  </si>
  <si>
    <t>Mouth Foamer Spray Candy - 12 units</t>
  </si>
  <si>
    <t>Super Dipper (3 in 1)  - 12 units</t>
  </si>
  <si>
    <t>Mega Sour Spray - 16 units</t>
  </si>
  <si>
    <t> $22.80</t>
  </si>
  <si>
    <t> $24.00</t>
  </si>
  <si>
    <t>Double Dipper (4 in 1) - 10 units</t>
  </si>
  <si>
    <t>Novelty Bundle 2025 (1/150  total units)  "P"</t>
  </si>
  <si>
    <t>Case Cube ft</t>
  </si>
  <si>
    <t xml:space="preserve"> 0.53oz</t>
  </si>
  <si>
    <t>Effective Date: 
June 1st, 2025</t>
  </si>
  <si>
    <t xml:space="preserve">Barbie Candy Fan </t>
  </si>
  <si>
    <t xml:space="preserve">Barbie Candy Case </t>
  </si>
  <si>
    <t xml:space="preserve">Hot Wheels Candy Case </t>
  </si>
  <si>
    <t xml:space="preserve">Hot Wheels Candy Fan </t>
  </si>
  <si>
    <t>Minimum Order Quantity: $3,000
Excluding: California, Arizona, Oregon, Washington, New Mexico, Utah and Idaho - Min Order $3,500</t>
  </si>
  <si>
    <t>CASE ORDER</t>
  </si>
  <si>
    <t>SUB TOTAL</t>
  </si>
  <si>
    <t xml:space="preserve">Customer Name: </t>
  </si>
  <si>
    <t xml:space="preserve">Ship To: </t>
  </si>
  <si>
    <t xml:space="preserve">Requested Delievery Date: </t>
  </si>
  <si>
    <t>PO Date:</t>
  </si>
  <si>
    <t xml:space="preserve">PO Number: </t>
  </si>
  <si>
    <t>Total</t>
  </si>
  <si>
    <t>060631937472</t>
  </si>
  <si>
    <t>060631937465</t>
  </si>
  <si>
    <t>SHELF LIFE</t>
  </si>
  <si>
    <r>
      <t xml:space="preserve">Panda Pop (ALL) 0.53oz  Floor Shipper  2025 1/175 </t>
    </r>
    <r>
      <rPr>
        <b/>
        <sz val="16"/>
        <color rgb="FFFF0000"/>
        <rFont val="Calibri"/>
        <family val="2"/>
      </rPr>
      <t>"June 2025"</t>
    </r>
  </si>
  <si>
    <r>
      <t xml:space="preserve">Transformers Lollipop Kaleidoscope </t>
    </r>
    <r>
      <rPr>
        <b/>
        <sz val="16"/>
        <color rgb="FFFF0000"/>
        <rFont val="Calibri"/>
        <family val="2"/>
      </rPr>
      <t>"October 2025"</t>
    </r>
  </si>
  <si>
    <r>
      <t xml:space="preserve">Panda Pop Count Good 0.53oz </t>
    </r>
    <r>
      <rPr>
        <b/>
        <sz val="16"/>
        <color rgb="FFFF0000"/>
        <rFont val="Calibri"/>
        <family val="2"/>
      </rPr>
      <t>"July 2025"</t>
    </r>
  </si>
  <si>
    <r>
      <t xml:space="preserve">Sour Panda Pop Count Good 0.53oz </t>
    </r>
    <r>
      <rPr>
        <b/>
        <sz val="16"/>
        <color rgb="FFFF0000"/>
        <rFont val="Calibri"/>
        <family val="2"/>
      </rPr>
      <t>"July 2025"</t>
    </r>
  </si>
  <si>
    <r>
      <t xml:space="preserve">Panda Pop &amp; Pals Count Good 0.53oz </t>
    </r>
    <r>
      <rPr>
        <b/>
        <sz val="16"/>
        <color rgb="FFFF0000"/>
        <rFont val="Calibri"/>
        <family val="2"/>
      </rPr>
      <t>"July 2025"</t>
    </r>
  </si>
  <si>
    <t>3 years</t>
  </si>
  <si>
    <t>2 years</t>
  </si>
  <si>
    <t>2.5 years</t>
  </si>
  <si>
    <t>1.5 years</t>
  </si>
  <si>
    <t>06.20.2025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</si>
</sst>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  <numFmt numFmtId="166" formatCode="0.000"/>
    <numFmt numFmtId="167" formatCode="_(&quot;$&quot;* #,##0.000_);_(&quot;$&quot;* \(#,##0.000\);_(&quot;$&quot;* &quot;-&quot;??_);_(@_)"/>
    <numFmt numFmtId="168" formatCode="#,###;;"/>
  </numFmts>
  <fonts count="9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name val="MS Sans Serif"/>
      <family val="2"/>
    </font>
    <font>
      <sz val="11"/>
      <name val="MS Sans Serif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1"/>
      <name val="Calibri"/>
      <family val="2"/>
      <scheme val="minor"/>
    </font>
    <font>
      <b/>
      <sz val="10"/>
      <name val="Times New Roman"/>
      <family val="1"/>
    </font>
    <font>
      <b/>
      <sz val="10"/>
      <color rgb="FFFF0000"/>
      <name val="MS Sans Serif"/>
      <family val="2"/>
    </font>
    <font>
      <sz val="10"/>
      <name val="MS Sans Serif"/>
    </font>
    <font>
      <b/>
      <u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rgb="FF002060"/>
      <name val="Times New Roman"/>
      <family val="1"/>
    </font>
    <font>
      <b/>
      <sz val="10"/>
      <color rgb="FF002060"/>
      <name val="MS Sans Serif"/>
      <family val="2"/>
    </font>
    <font>
      <b/>
      <sz val="11"/>
      <color rgb="FF002060"/>
      <name val="MS Sans Serif"/>
      <family val="2"/>
    </font>
    <font>
      <b/>
      <sz val="14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MS Sans Serif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9"/>
      <name val="MS Sans Serif"/>
      <family val="2"/>
    </font>
    <font>
      <i/>
      <sz val="9"/>
      <name val="Calibri"/>
      <family val="2"/>
      <scheme val="minor"/>
    </font>
    <font>
      <b/>
      <u/>
      <sz val="9"/>
      <name val="Calibri"/>
      <family val="2"/>
      <scheme val="minor"/>
    </font>
    <font>
      <sz val="9"/>
      <color indexed="54"/>
      <name val="Calibri"/>
      <family val="2"/>
      <scheme val="minor"/>
    </font>
    <font>
      <b/>
      <sz val="9"/>
      <name val="MS Sans Serif"/>
      <family val="2"/>
    </font>
    <font>
      <b/>
      <sz val="9"/>
      <color rgb="FF002060"/>
      <name val="MS Sans Serif"/>
      <family val="2"/>
    </font>
    <font>
      <sz val="9"/>
      <color rgb="FFFF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u/>
      <sz val="9"/>
      <color rgb="FF0066FF"/>
      <name val="Calibri"/>
      <family val="2"/>
      <scheme val="minor"/>
    </font>
    <font>
      <b/>
      <sz val="9"/>
      <color rgb="FF0066FF"/>
      <name val="Calibri"/>
      <family val="2"/>
      <scheme val="minor"/>
    </font>
    <font>
      <b/>
      <u/>
      <sz val="10"/>
      <color rgb="FF0066FF"/>
      <name val="Calibri"/>
      <family val="2"/>
      <scheme val="minor"/>
    </font>
    <font>
      <b/>
      <u/>
      <sz val="9"/>
      <color rgb="FFFF0066"/>
      <name val="Calibri"/>
      <family val="2"/>
      <scheme val="minor"/>
    </font>
    <font>
      <b/>
      <u/>
      <sz val="10"/>
      <color rgb="FFFF0066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MS Sans Serif"/>
    </font>
    <font>
      <sz val="16"/>
      <name val="Calibri"/>
      <family val="2"/>
    </font>
    <font>
      <sz val="16"/>
      <color theme="1"/>
      <name val="Calibri"/>
      <family val="2"/>
      <scheme val="minor"/>
    </font>
    <font>
      <b/>
      <sz val="16"/>
      <color rgb="FFFFFFFF"/>
      <name val="Calibri"/>
      <family val="2"/>
    </font>
    <font>
      <b/>
      <sz val="16"/>
      <name val="Calibri"/>
      <family val="2"/>
    </font>
    <font>
      <b/>
      <sz val="16"/>
      <color rgb="FF002060"/>
      <name val="Times New Roman"/>
      <family val="1"/>
    </font>
    <font>
      <sz val="16"/>
      <name val="Calibri"/>
      <family val="2"/>
      <scheme val="minor"/>
    </font>
    <font>
      <sz val="16"/>
      <color rgb="FF22222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entury Gothic"/>
      <family val="2"/>
    </font>
    <font>
      <b/>
      <sz val="16"/>
      <name val="MS Sans Serif"/>
      <family val="2"/>
    </font>
    <font>
      <b/>
      <sz val="16"/>
      <color rgb="FFFF0000"/>
      <name val="MS Sans Serif"/>
      <family val="2"/>
    </font>
    <font>
      <sz val="16"/>
      <name val="MS Sans Serif"/>
      <family val="2"/>
    </font>
    <font>
      <b/>
      <sz val="16"/>
      <name val="Times New Roman"/>
      <family val="1"/>
    </font>
    <font>
      <b/>
      <sz val="16"/>
      <color rgb="FFFFFFFF"/>
      <name val="Arial"/>
      <family val="2"/>
    </font>
    <font>
      <b/>
      <sz val="16"/>
      <color rgb="FFFFFFFF"/>
      <name val="MS Sans Serif"/>
      <family val="2"/>
    </font>
    <font>
      <b/>
      <sz val="16"/>
      <color rgb="FFFF0000"/>
      <name val="Arial"/>
      <family val="2"/>
    </font>
    <font>
      <sz val="16"/>
      <color rgb="FFFF0000"/>
      <name val="Calibri"/>
      <family val="2"/>
    </font>
    <font>
      <sz val="16"/>
      <color theme="1"/>
      <name val="Calibri"/>
      <family val="2"/>
    </font>
    <font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entury Gothic"/>
      <family val="2"/>
    </font>
    <font>
      <sz val="16"/>
      <color rgb="FF222222"/>
      <name val="Calibri"/>
      <family val="2"/>
    </font>
    <font>
      <b/>
      <sz val="16"/>
      <color theme="1"/>
      <name val="Calibri"/>
      <family val="2"/>
    </font>
    <font>
      <b/>
      <sz val="16"/>
      <name val="MS Sans Serif"/>
    </font>
    <font>
      <sz val="16"/>
      <color rgb="FF000000"/>
      <name val="Calibri"/>
      <family val="2"/>
    </font>
    <font>
      <sz val="16"/>
      <color rgb="FF0070C0"/>
      <name val="Calibri"/>
      <family val="2"/>
      <scheme val="minor"/>
    </font>
    <font>
      <b/>
      <u/>
      <sz val="16"/>
      <color rgb="FFFF0000"/>
      <name val="Calibri"/>
      <family val="2"/>
    </font>
    <font>
      <b/>
      <sz val="16"/>
      <color rgb="FF002060"/>
      <name val="Calibri"/>
      <family val="2"/>
      <scheme val="minor"/>
    </font>
    <font>
      <b/>
      <sz val="18"/>
      <color rgb="FFFFFFFF"/>
      <name val="Calibri"/>
      <family val="2"/>
    </font>
    <font>
      <b/>
      <sz val="20"/>
      <color rgb="FFFFFFFF"/>
      <name val="Calibri"/>
      <family val="2"/>
    </font>
    <font>
      <b/>
      <sz val="20"/>
      <name val="Calibri"/>
      <family val="2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0"/>
      <name val="Calibri"/>
      <family val="2"/>
    </font>
    <font>
      <b/>
      <sz val="16"/>
      <color rgb="FFFF0000"/>
      <name val="Calibri"/>
      <family val="2"/>
    </font>
    <font>
      <b/>
      <sz val="24"/>
      <color theme="0"/>
      <name val="Calibri"/>
      <family val="2"/>
      <scheme val="minor"/>
    </font>
    <font>
      <b/>
      <sz val="24"/>
      <color theme="0"/>
      <name val="MS Sans Serif"/>
    </font>
    <font>
      <b/>
      <sz val="14"/>
      <color rgb="FFFFFFFF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</font>
    <font>
      <sz val="16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name val="Calibri"/>
      <family val="2"/>
      <scheme val="minor"/>
    </font>
    <font>
      <b/>
      <sz val="22"/>
      <color theme="0"/>
      <name val="Calibri"/>
      <family val="2"/>
    </font>
    <font>
      <b/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21A0FF"/>
        <bgColor rgb="FF000000"/>
      </patternFill>
    </fill>
    <fill>
      <patternFill patternType="solid">
        <fgColor rgb="FF21A0FF"/>
        <bgColor indexed="64"/>
      </patternFill>
    </fill>
    <fill>
      <patternFill patternType="solid">
        <fgColor rgb="FFD8DD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99FF"/>
        <bgColor rgb="FF000000"/>
      </patternFill>
    </fill>
    <fill>
      <patternFill patternType="solid">
        <fgColor rgb="FF3399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6">
    <xf numFmtId="0" fontId="0" fillId="0" borderId="0"/>
    <xf numFmtId="0" fontId="8" fillId="0" borderId="0"/>
    <xf numFmtId="44" fontId="16" fillId="0" borderId="0" applyFont="0" applyFill="0" applyBorder="0" applyAlignment="0" applyProtection="0"/>
    <xf numFmtId="0" fontId="7" fillId="0" borderId="0"/>
    <xf numFmtId="0" fontId="16" fillId="0" borderId="0"/>
    <xf numFmtId="4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6" fillId="0" borderId="0"/>
    <xf numFmtId="164" fontId="16" fillId="0" borderId="0" applyFont="0" applyFill="0" applyBorder="0" applyAlignment="0" applyProtection="0"/>
    <xf numFmtId="0" fontId="5" fillId="0" borderId="0"/>
    <xf numFmtId="164" fontId="16" fillId="0" borderId="0" applyFont="0" applyFill="0" applyBorder="0" applyAlignment="0" applyProtection="0"/>
    <xf numFmtId="0" fontId="5" fillId="0" borderId="0"/>
    <xf numFmtId="164" fontId="16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768">
    <xf numFmtId="0" fontId="0" fillId="0" borderId="0" xfId="0"/>
    <xf numFmtId="0" fontId="12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0" xfId="0" applyFont="1"/>
    <xf numFmtId="0" fontId="12" fillId="0" borderId="0" xfId="0" applyFont="1" applyAlignment="1">
      <alignment wrapText="1"/>
    </xf>
    <xf numFmtId="0" fontId="11" fillId="0" borderId="0" xfId="0" quotePrefix="1" applyFont="1" applyAlignment="1">
      <alignment horizontal="center" wrapText="1"/>
    </xf>
    <xf numFmtId="165" fontId="14" fillId="0" borderId="0" xfId="0" quotePrefix="1" applyNumberFormat="1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8" fillId="0" borderId="0" xfId="0" applyFont="1"/>
    <xf numFmtId="0" fontId="9" fillId="0" borderId="0" xfId="0" applyFont="1"/>
    <xf numFmtId="44" fontId="10" fillId="0" borderId="0" xfId="2" applyFont="1" applyAlignment="1">
      <alignment horizontal="right"/>
    </xf>
    <xf numFmtId="44" fontId="10" fillId="0" borderId="0" xfId="2" applyFont="1"/>
    <xf numFmtId="0" fontId="13" fillId="0" borderId="0" xfId="0" applyFont="1"/>
    <xf numFmtId="44" fontId="20" fillId="0" borderId="0" xfId="2" applyFont="1"/>
    <xf numFmtId="44" fontId="21" fillId="0" borderId="0" xfId="2" applyFont="1" applyAlignment="1">
      <alignment horizontal="center"/>
    </xf>
    <xf numFmtId="49" fontId="27" fillId="0" borderId="1" xfId="0" applyNumberFormat="1" applyFont="1" applyBorder="1" applyAlignment="1">
      <alignment horizontal="left"/>
    </xf>
    <xf numFmtId="0" fontId="28" fillId="0" borderId="1" xfId="0" quotePrefix="1" applyFont="1" applyBorder="1" applyAlignment="1">
      <alignment horizontal="left" wrapText="1"/>
    </xf>
    <xf numFmtId="49" fontId="28" fillId="0" borderId="1" xfId="0" applyNumberFormat="1" applyFont="1" applyBorder="1" applyAlignment="1">
      <alignment horizontal="center"/>
    </xf>
    <xf numFmtId="49" fontId="28" fillId="0" borderId="1" xfId="0" quotePrefix="1" applyNumberFormat="1" applyFont="1" applyBorder="1" applyAlignment="1">
      <alignment horizontal="center"/>
    </xf>
    <xf numFmtId="44" fontId="28" fillId="0" borderId="1" xfId="2" quotePrefix="1" applyFont="1" applyFill="1" applyBorder="1" applyAlignment="1"/>
    <xf numFmtId="44" fontId="29" fillId="0" borderId="1" xfId="2" quotePrefix="1" applyFont="1" applyFill="1" applyBorder="1" applyAlignment="1">
      <alignment horizontal="center"/>
    </xf>
    <xf numFmtId="49" fontId="28" fillId="0" borderId="1" xfId="0" applyNumberFormat="1" applyFont="1" applyBorder="1" applyAlignment="1" applyProtection="1">
      <alignment horizontal="center"/>
      <protection locked="0"/>
    </xf>
    <xf numFmtId="0" fontId="28" fillId="0" borderId="1" xfId="0" applyFont="1" applyBorder="1" applyAlignment="1" applyProtection="1">
      <alignment horizontal="center"/>
      <protection locked="0"/>
    </xf>
    <xf numFmtId="49" fontId="28" fillId="0" borderId="1" xfId="0" applyNumberFormat="1" applyFont="1" applyBorder="1" applyAlignment="1">
      <alignment horizontal="center" wrapText="1"/>
    </xf>
    <xf numFmtId="0" fontId="28" fillId="0" borderId="1" xfId="0" applyFont="1" applyBorder="1"/>
    <xf numFmtId="0" fontId="28" fillId="0" borderId="0" xfId="0" applyFont="1"/>
    <xf numFmtId="49" fontId="27" fillId="0" borderId="2" xfId="0" applyNumberFormat="1" applyFont="1" applyBorder="1" applyAlignment="1">
      <alignment horizontal="left"/>
    </xf>
    <xf numFmtId="0" fontId="28" fillId="0" borderId="2" xfId="0" quotePrefix="1" applyFont="1" applyBorder="1" applyAlignment="1">
      <alignment horizontal="left" wrapText="1"/>
    </xf>
    <xf numFmtId="49" fontId="28" fillId="0" borderId="2" xfId="0" quotePrefix="1" applyNumberFormat="1" applyFont="1" applyBorder="1" applyAlignment="1">
      <alignment horizontal="center"/>
    </xf>
    <xf numFmtId="44" fontId="28" fillId="0" borderId="2" xfId="2" quotePrefix="1" applyFont="1" applyFill="1" applyBorder="1" applyAlignment="1"/>
    <xf numFmtId="49" fontId="28" fillId="0" borderId="2" xfId="0" applyNumberFormat="1" applyFont="1" applyBorder="1" applyAlignment="1">
      <alignment horizontal="center"/>
    </xf>
    <xf numFmtId="44" fontId="29" fillId="0" borderId="2" xfId="2" quotePrefix="1" applyFont="1" applyFill="1" applyBorder="1" applyAlignment="1">
      <alignment horizontal="center"/>
    </xf>
    <xf numFmtId="49" fontId="28" fillId="0" borderId="2" xfId="0" applyNumberFormat="1" applyFont="1" applyBorder="1" applyAlignment="1" applyProtection="1">
      <alignment horizontal="center"/>
      <protection locked="0"/>
    </xf>
    <xf numFmtId="0" fontId="28" fillId="0" borderId="2" xfId="0" applyFont="1" applyBorder="1" applyAlignment="1" applyProtection="1">
      <alignment horizontal="center"/>
      <protection locked="0"/>
    </xf>
    <xf numFmtId="49" fontId="28" fillId="0" borderId="2" xfId="0" applyNumberFormat="1" applyFont="1" applyBorder="1" applyAlignment="1">
      <alignment horizontal="center" wrapText="1"/>
    </xf>
    <xf numFmtId="0" fontId="28" fillId="0" borderId="2" xfId="0" applyFont="1" applyBorder="1"/>
    <xf numFmtId="49" fontId="27" fillId="0" borderId="3" xfId="0" applyNumberFormat="1" applyFont="1" applyBorder="1" applyAlignment="1">
      <alignment horizontal="left"/>
    </xf>
    <xf numFmtId="0" fontId="28" fillId="0" borderId="3" xfId="0" quotePrefix="1" applyFont="1" applyBorder="1" applyAlignment="1">
      <alignment horizontal="left" wrapText="1"/>
    </xf>
    <xf numFmtId="49" fontId="28" fillId="0" borderId="3" xfId="0" quotePrefix="1" applyNumberFormat="1" applyFont="1" applyBorder="1" applyAlignment="1">
      <alignment horizontal="center"/>
    </xf>
    <xf numFmtId="44" fontId="28" fillId="0" borderId="3" xfId="2" quotePrefix="1" applyFont="1" applyFill="1" applyBorder="1" applyAlignment="1"/>
    <xf numFmtId="49" fontId="28" fillId="0" borderId="3" xfId="0" applyNumberFormat="1" applyFont="1" applyBorder="1" applyAlignment="1">
      <alignment horizontal="center"/>
    </xf>
    <xf numFmtId="44" fontId="29" fillId="0" borderId="3" xfId="2" quotePrefix="1" applyFont="1" applyFill="1" applyBorder="1" applyAlignment="1">
      <alignment horizontal="center"/>
    </xf>
    <xf numFmtId="49" fontId="28" fillId="0" borderId="3" xfId="0" applyNumberFormat="1" applyFont="1" applyBorder="1" applyAlignment="1" applyProtection="1">
      <alignment horizontal="center"/>
      <protection locked="0"/>
    </xf>
    <xf numFmtId="0" fontId="28" fillId="0" borderId="3" xfId="0" applyFont="1" applyBorder="1" applyAlignment="1" applyProtection="1">
      <alignment horizontal="center"/>
      <protection locked="0"/>
    </xf>
    <xf numFmtId="49" fontId="28" fillId="0" borderId="3" xfId="0" applyNumberFormat="1" applyFont="1" applyBorder="1" applyAlignment="1">
      <alignment horizontal="center" wrapText="1"/>
    </xf>
    <xf numFmtId="0" fontId="28" fillId="0" borderId="3" xfId="0" applyFont="1" applyBorder="1"/>
    <xf numFmtId="0" fontId="31" fillId="0" borderId="3" xfId="0" quotePrefix="1" applyFont="1" applyBorder="1" applyAlignment="1">
      <alignment horizontal="left" wrapText="1"/>
    </xf>
    <xf numFmtId="0" fontId="31" fillId="0" borderId="3" xfId="0" applyFont="1" applyBorder="1" applyAlignment="1">
      <alignment horizontal="center"/>
    </xf>
    <xf numFmtId="44" fontId="28" fillId="0" borderId="3" xfId="2" quotePrefix="1" applyFont="1" applyBorder="1" applyAlignment="1">
      <alignment horizontal="right"/>
    </xf>
    <xf numFmtId="44" fontId="28" fillId="0" borderId="3" xfId="2" applyFont="1" applyBorder="1" applyAlignment="1">
      <alignment horizontal="right"/>
    </xf>
    <xf numFmtId="44" fontId="29" fillId="0" borderId="3" xfId="2" quotePrefix="1" applyFont="1" applyBorder="1" applyAlignment="1">
      <alignment horizontal="center"/>
    </xf>
    <xf numFmtId="0" fontId="31" fillId="0" borderId="1" xfId="0" quotePrefix="1" applyFont="1" applyBorder="1" applyAlignment="1">
      <alignment horizontal="left" wrapText="1"/>
    </xf>
    <xf numFmtId="0" fontId="31" fillId="0" borderId="1" xfId="0" applyFont="1" applyBorder="1" applyAlignment="1">
      <alignment horizontal="center"/>
    </xf>
    <xf numFmtId="44" fontId="28" fillId="0" borderId="1" xfId="2" quotePrefix="1" applyFont="1" applyBorder="1" applyAlignment="1">
      <alignment horizontal="right"/>
    </xf>
    <xf numFmtId="44" fontId="28" fillId="0" borderId="1" xfId="2" applyFont="1" applyBorder="1" applyAlignment="1">
      <alignment horizontal="right"/>
    </xf>
    <xf numFmtId="44" fontId="29" fillId="0" borderId="1" xfId="2" quotePrefix="1" applyFont="1" applyBorder="1" applyAlignment="1">
      <alignment horizontal="center"/>
    </xf>
    <xf numFmtId="0" fontId="32" fillId="0" borderId="1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1" fillId="0" borderId="1" xfId="0" applyFont="1" applyBorder="1"/>
    <xf numFmtId="49" fontId="28" fillId="0" borderId="1" xfId="0" quotePrefix="1" applyNumberFormat="1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0" borderId="1" xfId="0" quotePrefix="1" applyFont="1" applyBorder="1" applyAlignment="1">
      <alignment horizontal="center"/>
    </xf>
    <xf numFmtId="49" fontId="28" fillId="0" borderId="1" xfId="0" quotePrefix="1" applyNumberFormat="1" applyFont="1" applyBorder="1" applyAlignment="1" applyProtection="1">
      <alignment horizontal="center"/>
      <protection locked="0"/>
    </xf>
    <xf numFmtId="44" fontId="28" fillId="0" borderId="1" xfId="2" applyFont="1" applyFill="1" applyBorder="1" applyAlignment="1">
      <alignment horizontal="right"/>
    </xf>
    <xf numFmtId="0" fontId="31" fillId="0" borderId="1" xfId="0" quotePrefix="1" applyFont="1" applyBorder="1" applyAlignment="1">
      <alignment horizontal="left"/>
    </xf>
    <xf numFmtId="16" fontId="28" fillId="0" borderId="1" xfId="0" quotePrefix="1" applyNumberFormat="1" applyFont="1" applyBorder="1" applyAlignment="1">
      <alignment horizontal="center"/>
    </xf>
    <xf numFmtId="44" fontId="28" fillId="0" borderId="1" xfId="2" applyFont="1" applyFill="1" applyBorder="1" applyAlignment="1">
      <alignment horizontal="center"/>
    </xf>
    <xf numFmtId="0" fontId="28" fillId="0" borderId="1" xfId="0" quotePrefix="1" applyFont="1" applyBorder="1" applyAlignment="1">
      <alignment horizontal="left"/>
    </xf>
    <xf numFmtId="44" fontId="28" fillId="0" borderId="1" xfId="2" quotePrefix="1" applyFont="1" applyBorder="1"/>
    <xf numFmtId="0" fontId="28" fillId="0" borderId="1" xfId="0" quotePrefix="1" applyFont="1" applyBorder="1" applyAlignment="1" applyProtection="1">
      <alignment horizontal="center"/>
      <protection locked="0"/>
    </xf>
    <xf numFmtId="0" fontId="28" fillId="0" borderId="1" xfId="0" applyFont="1" applyBorder="1" applyAlignment="1">
      <alignment horizontal="center" wrapText="1"/>
    </xf>
    <xf numFmtId="165" fontId="28" fillId="0" borderId="1" xfId="0" quotePrefix="1" applyNumberFormat="1" applyFont="1" applyBorder="1"/>
    <xf numFmtId="165" fontId="28" fillId="0" borderId="1" xfId="0" applyNumberFormat="1" applyFont="1" applyBorder="1" applyAlignment="1">
      <alignment horizontal="right"/>
    </xf>
    <xf numFmtId="0" fontId="32" fillId="0" borderId="1" xfId="0" applyFont="1" applyBorder="1"/>
    <xf numFmtId="0" fontId="28" fillId="0" borderId="1" xfId="0" applyFont="1" applyBorder="1" applyAlignment="1">
      <alignment wrapText="1"/>
    </xf>
    <xf numFmtId="0" fontId="28" fillId="0" borderId="1" xfId="0" quotePrefix="1" applyFont="1" applyBorder="1" applyAlignment="1">
      <alignment horizontal="center" wrapText="1"/>
    </xf>
    <xf numFmtId="44" fontId="28" fillId="0" borderId="2" xfId="2" applyFont="1" applyFill="1" applyBorder="1" applyAlignment="1">
      <alignment horizontal="right"/>
    </xf>
    <xf numFmtId="0" fontId="28" fillId="0" borderId="3" xfId="0" applyFont="1" applyBorder="1" applyAlignment="1">
      <alignment horizontal="center" wrapText="1"/>
    </xf>
    <xf numFmtId="0" fontId="28" fillId="0" borderId="3" xfId="0" quotePrefix="1" applyFont="1" applyBorder="1" applyAlignment="1">
      <alignment horizontal="center" wrapText="1"/>
    </xf>
    <xf numFmtId="44" fontId="28" fillId="0" borderId="3" xfId="2" applyFont="1" applyFill="1" applyBorder="1" applyAlignment="1">
      <alignment horizontal="right"/>
    </xf>
    <xf numFmtId="0" fontId="28" fillId="0" borderId="3" xfId="0" quotePrefix="1" applyFont="1" applyBorder="1" applyAlignment="1" applyProtection="1">
      <alignment horizontal="center"/>
      <protection locked="0"/>
    </xf>
    <xf numFmtId="0" fontId="28" fillId="0" borderId="2" xfId="0" quotePrefix="1" applyFont="1" applyBorder="1" applyAlignment="1">
      <alignment horizontal="left"/>
    </xf>
    <xf numFmtId="0" fontId="28" fillId="0" borderId="2" xfId="0" applyFont="1" applyBorder="1" applyAlignment="1">
      <alignment horizontal="center" wrapText="1"/>
    </xf>
    <xf numFmtId="0" fontId="28" fillId="0" borderId="2" xfId="0" quotePrefix="1" applyFont="1" applyBorder="1" applyAlignment="1">
      <alignment horizontal="center" wrapText="1"/>
    </xf>
    <xf numFmtId="0" fontId="28" fillId="0" borderId="2" xfId="0" quotePrefix="1" applyFont="1" applyBorder="1" applyAlignment="1" applyProtection="1">
      <alignment horizontal="center"/>
      <protection locked="0"/>
    </xf>
    <xf numFmtId="0" fontId="27" fillId="0" borderId="3" xfId="1" applyFont="1" applyBorder="1"/>
    <xf numFmtId="0" fontId="28" fillId="0" borderId="3" xfId="1" applyFont="1" applyBorder="1" applyAlignment="1">
      <alignment horizontal="center" wrapText="1"/>
    </xf>
    <xf numFmtId="0" fontId="28" fillId="0" borderId="3" xfId="1" quotePrefix="1" applyFont="1" applyBorder="1" applyAlignment="1">
      <alignment horizontal="center" wrapText="1"/>
    </xf>
    <xf numFmtId="49" fontId="28" fillId="0" borderId="3" xfId="1" applyNumberFormat="1" applyFont="1" applyBorder="1" applyAlignment="1">
      <alignment horizontal="center"/>
    </xf>
    <xf numFmtId="0" fontId="28" fillId="0" borderId="3" xfId="1" quotePrefix="1" applyFont="1" applyBorder="1" applyAlignment="1">
      <alignment horizontal="center"/>
    </xf>
    <xf numFmtId="49" fontId="28" fillId="0" borderId="3" xfId="1" applyNumberFormat="1" applyFont="1" applyBorder="1" applyAlignment="1">
      <alignment horizontal="center" wrapText="1"/>
    </xf>
    <xf numFmtId="0" fontId="27" fillId="0" borderId="1" xfId="1" applyFont="1" applyBorder="1"/>
    <xf numFmtId="0" fontId="28" fillId="0" borderId="1" xfId="1" applyFont="1" applyBorder="1" applyAlignment="1">
      <alignment wrapText="1"/>
    </xf>
    <xf numFmtId="0" fontId="28" fillId="0" borderId="1" xfId="1" applyFont="1" applyBorder="1" applyAlignment="1">
      <alignment horizontal="center" wrapText="1"/>
    </xf>
    <xf numFmtId="0" fontId="28" fillId="0" borderId="1" xfId="1" quotePrefix="1" applyFont="1" applyBorder="1" applyAlignment="1">
      <alignment horizontal="center" wrapText="1"/>
    </xf>
    <xf numFmtId="49" fontId="28" fillId="0" borderId="1" xfId="1" applyNumberFormat="1" applyFont="1" applyBorder="1" applyAlignment="1">
      <alignment horizontal="center"/>
    </xf>
    <xf numFmtId="0" fontId="28" fillId="0" borderId="1" xfId="1" quotePrefix="1" applyFont="1" applyBorder="1" applyAlignment="1">
      <alignment horizontal="center"/>
    </xf>
    <xf numFmtId="49" fontId="28" fillId="0" borderId="1" xfId="1" applyNumberFormat="1" applyFont="1" applyBorder="1" applyAlignment="1">
      <alignment horizontal="center" wrapText="1"/>
    </xf>
    <xf numFmtId="0" fontId="27" fillId="0" borderId="2" xfId="1" applyFont="1" applyBorder="1"/>
    <xf numFmtId="0" fontId="28" fillId="0" borderId="2" xfId="1" applyFont="1" applyBorder="1" applyAlignment="1">
      <alignment wrapText="1"/>
    </xf>
    <xf numFmtId="0" fontId="28" fillId="0" borderId="2" xfId="1" applyFont="1" applyBorder="1" applyAlignment="1">
      <alignment horizontal="center" wrapText="1"/>
    </xf>
    <xf numFmtId="0" fontId="28" fillId="0" borderId="2" xfId="1" quotePrefix="1" applyFont="1" applyBorder="1" applyAlignment="1">
      <alignment horizontal="center" wrapText="1"/>
    </xf>
    <xf numFmtId="49" fontId="28" fillId="0" borderId="2" xfId="1" applyNumberFormat="1" applyFont="1" applyBorder="1" applyAlignment="1">
      <alignment horizontal="center"/>
    </xf>
    <xf numFmtId="44" fontId="28" fillId="0" borderId="2" xfId="2" applyFont="1" applyBorder="1" applyAlignment="1">
      <alignment horizontal="right"/>
    </xf>
    <xf numFmtId="0" fontId="28" fillId="0" borderId="2" xfId="1" quotePrefix="1" applyFont="1" applyBorder="1" applyAlignment="1">
      <alignment horizontal="center"/>
    </xf>
    <xf numFmtId="44" fontId="29" fillId="0" borderId="2" xfId="2" quotePrefix="1" applyFont="1" applyBorder="1" applyAlignment="1">
      <alignment horizontal="center"/>
    </xf>
    <xf numFmtId="49" fontId="28" fillId="0" borderId="2" xfId="1" applyNumberFormat="1" applyFont="1" applyBorder="1" applyAlignment="1">
      <alignment horizontal="center" wrapText="1"/>
    </xf>
    <xf numFmtId="0" fontId="31" fillId="0" borderId="3" xfId="0" applyFont="1" applyBorder="1" applyAlignment="1">
      <alignment wrapText="1"/>
    </xf>
    <xf numFmtId="0" fontId="28" fillId="0" borderId="3" xfId="0" applyFont="1" applyBorder="1" applyAlignment="1">
      <alignment horizontal="center"/>
    </xf>
    <xf numFmtId="0" fontId="31" fillId="0" borderId="1" xfId="0" applyFont="1" applyBorder="1" applyAlignment="1">
      <alignment wrapText="1"/>
    </xf>
    <xf numFmtId="44" fontId="28" fillId="0" borderId="2" xfId="2" quotePrefix="1" applyFont="1" applyBorder="1" applyAlignment="1">
      <alignment horizontal="right"/>
    </xf>
    <xf numFmtId="0" fontId="28" fillId="0" borderId="2" xfId="0" applyFont="1" applyBorder="1" applyAlignment="1">
      <alignment horizontal="center"/>
    </xf>
    <xf numFmtId="49" fontId="28" fillId="0" borderId="3" xfId="0" applyNumberFormat="1" applyFont="1" applyBorder="1" applyAlignment="1">
      <alignment horizontal="left"/>
    </xf>
    <xf numFmtId="0" fontId="31" fillId="0" borderId="3" xfId="0" applyFont="1" applyBorder="1" applyAlignment="1">
      <alignment horizontal="left"/>
    </xf>
    <xf numFmtId="0" fontId="28" fillId="0" borderId="3" xfId="0" quotePrefix="1" applyFont="1" applyBorder="1" applyAlignment="1">
      <alignment horizontal="center"/>
    </xf>
    <xf numFmtId="44" fontId="28" fillId="0" borderId="3" xfId="2" quotePrefix="1" applyFont="1" applyBorder="1"/>
    <xf numFmtId="49" fontId="28" fillId="0" borderId="1" xfId="0" applyNumberFormat="1" applyFont="1" applyBorder="1" applyAlignment="1">
      <alignment horizontal="left"/>
    </xf>
    <xf numFmtId="0" fontId="28" fillId="0" borderId="2" xfId="0" quotePrefix="1" applyFont="1" applyBorder="1" applyAlignment="1">
      <alignment horizontal="center"/>
    </xf>
    <xf numFmtId="44" fontId="28" fillId="0" borderId="2" xfId="2" quotePrefix="1" applyFont="1" applyBorder="1"/>
    <xf numFmtId="0" fontId="27" fillId="0" borderId="3" xfId="0" quotePrefix="1" applyFont="1" applyBorder="1"/>
    <xf numFmtId="44" fontId="28" fillId="0" borderId="3" xfId="2" quotePrefix="1" applyFont="1" applyFill="1" applyBorder="1"/>
    <xf numFmtId="49" fontId="28" fillId="0" borderId="3" xfId="0" quotePrefix="1" applyNumberFormat="1" applyFont="1" applyBorder="1" applyAlignment="1">
      <alignment horizontal="center" vertical="center"/>
    </xf>
    <xf numFmtId="49" fontId="28" fillId="0" borderId="3" xfId="0" quotePrefix="1" applyNumberFormat="1" applyFont="1" applyBorder="1" applyAlignment="1">
      <alignment horizontal="center" wrapText="1"/>
    </xf>
    <xf numFmtId="49" fontId="27" fillId="0" borderId="3" xfId="0" applyNumberFormat="1" applyFont="1" applyBorder="1" applyAlignment="1">
      <alignment horizontal="center" wrapText="1"/>
    </xf>
    <xf numFmtId="0" fontId="27" fillId="0" borderId="1" xfId="0" quotePrefix="1" applyFont="1" applyBorder="1"/>
    <xf numFmtId="0" fontId="28" fillId="0" borderId="1" xfId="0" quotePrefix="1" applyFont="1" applyBorder="1" applyAlignment="1">
      <alignment wrapText="1"/>
    </xf>
    <xf numFmtId="44" fontId="28" fillId="0" borderId="1" xfId="2" quotePrefix="1" applyFont="1" applyFill="1" applyBorder="1"/>
    <xf numFmtId="49" fontId="28" fillId="0" borderId="1" xfId="0" quotePrefix="1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wrapText="1"/>
    </xf>
    <xf numFmtId="0" fontId="27" fillId="0" borderId="2" xfId="0" quotePrefix="1" applyFont="1" applyBorder="1"/>
    <xf numFmtId="0" fontId="28" fillId="0" borderId="2" xfId="0" quotePrefix="1" applyFont="1" applyBorder="1" applyAlignment="1">
      <alignment wrapText="1"/>
    </xf>
    <xf numFmtId="44" fontId="28" fillId="0" borderId="2" xfId="2" quotePrefix="1" applyFont="1" applyFill="1" applyBorder="1"/>
    <xf numFmtId="49" fontId="28" fillId="0" borderId="2" xfId="0" quotePrefix="1" applyNumberFormat="1" applyFont="1" applyBorder="1" applyAlignment="1">
      <alignment horizontal="center" vertical="center"/>
    </xf>
    <xf numFmtId="49" fontId="27" fillId="0" borderId="2" xfId="0" applyNumberFormat="1" applyFont="1" applyBorder="1" applyAlignment="1">
      <alignment horizontal="center" wrapText="1"/>
    </xf>
    <xf numFmtId="0" fontId="27" fillId="0" borderId="3" xfId="0" applyFont="1" applyBorder="1"/>
    <xf numFmtId="0" fontId="27" fillId="0" borderId="1" xfId="0" applyFont="1" applyBorder="1"/>
    <xf numFmtId="0" fontId="27" fillId="0" borderId="2" xfId="0" applyFont="1" applyBorder="1"/>
    <xf numFmtId="0" fontId="28" fillId="0" borderId="2" xfId="0" applyFont="1" applyBorder="1" applyAlignment="1">
      <alignment wrapText="1"/>
    </xf>
    <xf numFmtId="0" fontId="28" fillId="0" borderId="1" xfId="0" applyFont="1" applyBorder="1" applyAlignment="1">
      <alignment horizontal="left" wrapText="1"/>
    </xf>
    <xf numFmtId="0" fontId="27" fillId="0" borderId="1" xfId="0" quotePrefix="1" applyFont="1" applyBorder="1" applyAlignment="1" applyProtection="1">
      <alignment horizontal="center"/>
      <protection locked="0"/>
    </xf>
    <xf numFmtId="0" fontId="27" fillId="0" borderId="1" xfId="0" quotePrefix="1" applyFont="1" applyBorder="1" applyAlignment="1">
      <alignment horizontal="left"/>
    </xf>
    <xf numFmtId="0" fontId="28" fillId="0" borderId="2" xfId="0" applyFont="1" applyBorder="1" applyAlignment="1">
      <alignment horizontal="left" wrapText="1"/>
    </xf>
    <xf numFmtId="49" fontId="28" fillId="0" borderId="2" xfId="0" quotePrefix="1" applyNumberFormat="1" applyFont="1" applyBorder="1" applyAlignment="1">
      <alignment horizontal="center" wrapText="1"/>
    </xf>
    <xf numFmtId="0" fontId="31" fillId="0" borderId="1" xfId="0" applyFont="1" applyBorder="1" applyAlignment="1">
      <alignment horizontal="left" wrapText="1"/>
    </xf>
    <xf numFmtId="0" fontId="35" fillId="0" borderId="0" xfId="0" applyFont="1"/>
    <xf numFmtId="0" fontId="31" fillId="0" borderId="2" xfId="0" applyFont="1" applyBorder="1" applyAlignment="1">
      <alignment horizontal="left" wrapText="1"/>
    </xf>
    <xf numFmtId="0" fontId="31" fillId="0" borderId="2" xfId="0" applyFont="1" applyBorder="1" applyAlignment="1">
      <alignment horizontal="center"/>
    </xf>
    <xf numFmtId="49" fontId="31" fillId="0" borderId="1" xfId="0" applyNumberFormat="1" applyFont="1" applyBorder="1" applyAlignment="1">
      <alignment horizontal="center" wrapText="1"/>
    </xf>
    <xf numFmtId="49" fontId="31" fillId="0" borderId="2" xfId="0" applyNumberFormat="1" applyFont="1" applyBorder="1" applyAlignment="1">
      <alignment horizontal="center" wrapText="1"/>
    </xf>
    <xf numFmtId="0" fontId="32" fillId="0" borderId="3" xfId="0" quotePrefix="1" applyFont="1" applyBorder="1"/>
    <xf numFmtId="0" fontId="27" fillId="0" borderId="3" xfId="0" quotePrefix="1" applyFont="1" applyBorder="1" applyAlignment="1" applyProtection="1">
      <alignment horizontal="center"/>
      <protection locked="0"/>
    </xf>
    <xf numFmtId="0" fontId="27" fillId="0" borderId="3" xfId="0" applyFont="1" applyBorder="1" applyAlignment="1" applyProtection="1">
      <alignment horizontal="center"/>
      <protection locked="0"/>
    </xf>
    <xf numFmtId="49" fontId="27" fillId="0" borderId="3" xfId="0" applyNumberFormat="1" applyFont="1" applyBorder="1" applyAlignment="1">
      <alignment horizontal="center"/>
    </xf>
    <xf numFmtId="16" fontId="28" fillId="0" borderId="2" xfId="0" quotePrefix="1" applyNumberFormat="1" applyFont="1" applyBorder="1" applyAlignment="1">
      <alignment horizontal="center"/>
    </xf>
    <xf numFmtId="0" fontId="28" fillId="0" borderId="3" xfId="0" applyFont="1" applyBorder="1" applyAlignment="1">
      <alignment horizontal="left" wrapText="1"/>
    </xf>
    <xf numFmtId="0" fontId="28" fillId="0" borderId="3" xfId="0" applyFont="1" applyBorder="1" applyAlignment="1">
      <alignment wrapText="1"/>
    </xf>
    <xf numFmtId="44" fontId="28" fillId="0" borderId="1" xfId="2" quotePrefix="1" applyFont="1" applyFill="1" applyBorder="1" applyAlignment="1">
      <alignment horizontal="right"/>
    </xf>
    <xf numFmtId="0" fontId="27" fillId="0" borderId="1" xfId="0" applyFont="1" applyBorder="1" applyAlignment="1">
      <alignment horizontal="left"/>
    </xf>
    <xf numFmtId="0" fontId="27" fillId="0" borderId="2" xfId="0" applyFont="1" applyBorder="1" applyAlignment="1">
      <alignment horizontal="left"/>
    </xf>
    <xf numFmtId="0" fontId="27" fillId="0" borderId="3" xfId="0" quotePrefix="1" applyFont="1" applyBorder="1" applyAlignment="1">
      <alignment horizontal="left"/>
    </xf>
    <xf numFmtId="49" fontId="28" fillId="2" borderId="3" xfId="0" applyNumberFormat="1" applyFont="1" applyFill="1" applyBorder="1" applyAlignment="1">
      <alignment horizontal="center" wrapText="1"/>
    </xf>
    <xf numFmtId="49" fontId="28" fillId="2" borderId="1" xfId="0" applyNumberFormat="1" applyFont="1" applyFill="1" applyBorder="1" applyAlignment="1">
      <alignment horizontal="center" wrapText="1"/>
    </xf>
    <xf numFmtId="49" fontId="31" fillId="0" borderId="1" xfId="0" quotePrefix="1" applyNumberFormat="1" applyFont="1" applyBorder="1" applyAlignment="1">
      <alignment horizontal="center" wrapText="1"/>
    </xf>
    <xf numFmtId="49" fontId="28" fillId="0" borderId="2" xfId="0" quotePrefix="1" applyNumberFormat="1" applyFont="1" applyBorder="1" applyAlignment="1" applyProtection="1">
      <alignment horizontal="center"/>
      <protection locked="0"/>
    </xf>
    <xf numFmtId="0" fontId="28" fillId="0" borderId="3" xfId="1" applyFont="1" applyBorder="1" applyAlignment="1">
      <alignment horizontal="left" wrapText="1"/>
    </xf>
    <xf numFmtId="49" fontId="28" fillId="0" borderId="3" xfId="1" quotePrefix="1" applyNumberFormat="1" applyFont="1" applyBorder="1" applyAlignment="1">
      <alignment horizontal="center"/>
    </xf>
    <xf numFmtId="0" fontId="28" fillId="0" borderId="3" xfId="1" applyFont="1" applyBorder="1" applyAlignment="1">
      <alignment horizontal="center"/>
    </xf>
    <xf numFmtId="49" fontId="28" fillId="0" borderId="3" xfId="1" quotePrefix="1" applyNumberFormat="1" applyFont="1" applyBorder="1" applyAlignment="1">
      <alignment horizontal="center" wrapText="1"/>
    </xf>
    <xf numFmtId="0" fontId="27" fillId="0" borderId="1" xfId="1" quotePrefix="1" applyFont="1" applyBorder="1"/>
    <xf numFmtId="0" fontId="28" fillId="0" borderId="1" xfId="1" quotePrefix="1" applyFont="1" applyBorder="1" applyAlignment="1">
      <alignment wrapText="1"/>
    </xf>
    <xf numFmtId="49" fontId="28" fillId="0" borderId="1" xfId="1" quotePrefix="1" applyNumberFormat="1" applyFont="1" applyBorder="1" applyAlignment="1">
      <alignment horizontal="center"/>
    </xf>
    <xf numFmtId="0" fontId="28" fillId="0" borderId="1" xfId="1" quotePrefix="1" applyFont="1" applyBorder="1" applyAlignment="1">
      <alignment horizontal="left" wrapText="1"/>
    </xf>
    <xf numFmtId="16" fontId="28" fillId="0" borderId="2" xfId="1" quotePrefix="1" applyNumberFormat="1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1" xfId="0" quotePrefix="1" applyFont="1" applyBorder="1" applyAlignment="1">
      <alignment horizontal="center"/>
    </xf>
    <xf numFmtId="17" fontId="28" fillId="0" borderId="1" xfId="0" quotePrefix="1" applyNumberFormat="1" applyFont="1" applyBorder="1" applyAlignment="1">
      <alignment horizontal="center"/>
    </xf>
    <xf numFmtId="44" fontId="28" fillId="0" borderId="2" xfId="2" quotePrefix="1" applyFont="1" applyFill="1" applyBorder="1" applyAlignment="1">
      <alignment horizontal="right"/>
    </xf>
    <xf numFmtId="0" fontId="32" fillId="0" borderId="3" xfId="0" quotePrefix="1" applyFont="1" applyBorder="1" applyAlignment="1">
      <alignment horizontal="left" vertical="center" wrapText="1"/>
    </xf>
    <xf numFmtId="49" fontId="27" fillId="0" borderId="3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39" fillId="0" borderId="0" xfId="0" applyFont="1"/>
    <xf numFmtId="44" fontId="35" fillId="0" borderId="0" xfId="2" applyFont="1" applyAlignment="1">
      <alignment horizontal="right"/>
    </xf>
    <xf numFmtId="44" fontId="35" fillId="0" borderId="0" xfId="2" applyFont="1"/>
    <xf numFmtId="0" fontId="35" fillId="0" borderId="0" xfId="0" applyFont="1" applyAlignment="1">
      <alignment horizontal="center"/>
    </xf>
    <xf numFmtId="44" fontId="40" fillId="0" borderId="0" xfId="2" applyFont="1" applyAlignment="1">
      <alignment horizontal="center"/>
    </xf>
    <xf numFmtId="0" fontId="35" fillId="0" borderId="0" xfId="0" applyFont="1" applyAlignment="1">
      <alignment wrapText="1"/>
    </xf>
    <xf numFmtId="0" fontId="42" fillId="0" borderId="1" xfId="0" applyFont="1" applyBorder="1"/>
    <xf numFmtId="44" fontId="28" fillId="0" borderId="3" xfId="2" applyFont="1" applyBorder="1"/>
    <xf numFmtId="44" fontId="28" fillId="0" borderId="1" xfId="2" applyFont="1" applyBorder="1"/>
    <xf numFmtId="0" fontId="28" fillId="0" borderId="1" xfId="1" applyFont="1" applyBorder="1" applyAlignment="1">
      <alignment horizontal="center"/>
    </xf>
    <xf numFmtId="44" fontId="28" fillId="2" borderId="3" xfId="2" quotePrefix="1" applyFont="1" applyFill="1" applyBorder="1" applyAlignment="1">
      <alignment horizontal="right"/>
    </xf>
    <xf numFmtId="44" fontId="28" fillId="2" borderId="3" xfId="2" applyFont="1" applyFill="1" applyBorder="1" applyAlignment="1">
      <alignment horizontal="right"/>
    </xf>
    <xf numFmtId="49" fontId="28" fillId="2" borderId="3" xfId="0" applyNumberFormat="1" applyFont="1" applyFill="1" applyBorder="1" applyAlignment="1">
      <alignment horizontal="center"/>
    </xf>
    <xf numFmtId="44" fontId="29" fillId="2" borderId="3" xfId="2" quotePrefix="1" applyFont="1" applyFill="1" applyBorder="1" applyAlignment="1">
      <alignment horizontal="center"/>
    </xf>
    <xf numFmtId="44" fontId="28" fillId="2" borderId="1" xfId="2" quotePrefix="1" applyFont="1" applyFill="1" applyBorder="1" applyAlignment="1">
      <alignment horizontal="right"/>
    </xf>
    <xf numFmtId="0" fontId="28" fillId="2" borderId="1" xfId="0" applyFont="1" applyFill="1" applyBorder="1" applyAlignment="1">
      <alignment horizontal="center"/>
    </xf>
    <xf numFmtId="44" fontId="29" fillId="2" borderId="1" xfId="2" quotePrefix="1" applyFont="1" applyFill="1" applyBorder="1" applyAlignment="1">
      <alignment horizontal="center"/>
    </xf>
    <xf numFmtId="44" fontId="28" fillId="2" borderId="2" xfId="2" quotePrefix="1" applyFont="1" applyFill="1" applyBorder="1" applyAlignment="1">
      <alignment horizontal="right"/>
    </xf>
    <xf numFmtId="0" fontId="28" fillId="2" borderId="2" xfId="0" applyFont="1" applyFill="1" applyBorder="1" applyAlignment="1">
      <alignment horizontal="center"/>
    </xf>
    <xf numFmtId="44" fontId="29" fillId="2" borderId="2" xfId="2" quotePrefix="1" applyFont="1" applyFill="1" applyBorder="1" applyAlignment="1">
      <alignment horizontal="center"/>
    </xf>
    <xf numFmtId="44" fontId="28" fillId="2" borderId="1" xfId="2" quotePrefix="1" applyFont="1" applyFill="1" applyBorder="1"/>
    <xf numFmtId="0" fontId="28" fillId="2" borderId="1" xfId="1" applyFont="1" applyFill="1" applyBorder="1" applyAlignment="1">
      <alignment horizontal="center"/>
    </xf>
    <xf numFmtId="0" fontId="31" fillId="0" borderId="2" xfId="0" quotePrefix="1" applyFont="1" applyBorder="1" applyAlignment="1">
      <alignment horizontal="left" wrapText="1"/>
    </xf>
    <xf numFmtId="1" fontId="28" fillId="0" borderId="1" xfId="0" quotePrefix="1" applyNumberFormat="1" applyFont="1" applyBorder="1" applyAlignment="1">
      <alignment horizontal="center"/>
    </xf>
    <xf numFmtId="165" fontId="28" fillId="0" borderId="1" xfId="0" applyNumberFormat="1" applyFont="1" applyBorder="1" applyAlignment="1" applyProtection="1">
      <alignment horizontal="center"/>
      <protection locked="0"/>
    </xf>
    <xf numFmtId="165" fontId="28" fillId="0" borderId="2" xfId="0" applyNumberFormat="1" applyFont="1" applyBorder="1" applyAlignment="1" applyProtection="1">
      <alignment horizontal="center"/>
      <protection locked="0"/>
    </xf>
    <xf numFmtId="0" fontId="28" fillId="2" borderId="3" xfId="0" applyFont="1" applyFill="1" applyBorder="1" applyAlignment="1">
      <alignment horizontal="center"/>
    </xf>
    <xf numFmtId="44" fontId="28" fillId="2" borderId="3" xfId="2" quotePrefix="1" applyFont="1" applyFill="1" applyBorder="1"/>
    <xf numFmtId="0" fontId="28" fillId="2" borderId="3" xfId="0" quotePrefix="1" applyFont="1" applyFill="1" applyBorder="1" applyAlignment="1">
      <alignment horizontal="center"/>
    </xf>
    <xf numFmtId="0" fontId="28" fillId="2" borderId="1" xfId="0" quotePrefix="1" applyFont="1" applyFill="1" applyBorder="1" applyAlignment="1">
      <alignment horizontal="center"/>
    </xf>
    <xf numFmtId="44" fontId="28" fillId="2" borderId="2" xfId="2" quotePrefix="1" applyFont="1" applyFill="1" applyBorder="1"/>
    <xf numFmtId="0" fontId="28" fillId="2" borderId="2" xfId="0" quotePrefix="1" applyFont="1" applyFill="1" applyBorder="1" applyAlignment="1">
      <alignment horizontal="center"/>
    </xf>
    <xf numFmtId="44" fontId="28" fillId="0" borderId="3" xfId="2" quotePrefix="1" applyFont="1" applyFill="1" applyBorder="1" applyAlignment="1">
      <alignment horizontal="right"/>
    </xf>
    <xf numFmtId="49" fontId="28" fillId="0" borderId="1" xfId="0" applyNumberFormat="1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/>
    </xf>
    <xf numFmtId="0" fontId="30" fillId="3" borderId="4" xfId="0" applyFont="1" applyFill="1" applyBorder="1" applyAlignment="1">
      <alignment horizontal="left"/>
    </xf>
    <xf numFmtId="0" fontId="30" fillId="3" borderId="5" xfId="0" applyFont="1" applyFill="1" applyBorder="1" applyAlignment="1">
      <alignment horizontal="left"/>
    </xf>
    <xf numFmtId="49" fontId="28" fillId="0" borderId="3" xfId="0" applyNumberFormat="1" applyFont="1" applyBorder="1" applyAlignment="1">
      <alignment horizontal="center" vertical="center" wrapText="1"/>
    </xf>
    <xf numFmtId="0" fontId="27" fillId="4" borderId="3" xfId="1" applyFont="1" applyFill="1" applyBorder="1"/>
    <xf numFmtId="0" fontId="28" fillId="4" borderId="3" xfId="1" applyFont="1" applyFill="1" applyBorder="1" applyAlignment="1">
      <alignment wrapText="1"/>
    </xf>
    <xf numFmtId="0" fontId="27" fillId="4" borderId="1" xfId="1" applyFont="1" applyFill="1" applyBorder="1"/>
    <xf numFmtId="0" fontId="28" fillId="4" borderId="1" xfId="1" applyFont="1" applyFill="1" applyBorder="1" applyAlignment="1">
      <alignment wrapText="1"/>
    </xf>
    <xf numFmtId="0" fontId="27" fillId="4" borderId="2" xfId="1" applyFont="1" applyFill="1" applyBorder="1"/>
    <xf numFmtId="0" fontId="28" fillId="4" borderId="2" xfId="1" applyFont="1" applyFill="1" applyBorder="1" applyAlignment="1">
      <alignment wrapText="1"/>
    </xf>
    <xf numFmtId="44" fontId="28" fillId="0" borderId="2" xfId="2" applyFont="1" applyFill="1" applyBorder="1"/>
    <xf numFmtId="0" fontId="15" fillId="0" borderId="0" xfId="0" applyFont="1" applyAlignment="1">
      <alignment horizontal="left" wrapText="1"/>
    </xf>
    <xf numFmtId="49" fontId="28" fillId="0" borderId="1" xfId="0" applyNumberFormat="1" applyFont="1" applyBorder="1" applyAlignment="1">
      <alignment horizontal="left" wrapText="1"/>
    </xf>
    <xf numFmtId="49" fontId="28" fillId="0" borderId="2" xfId="0" applyNumberFormat="1" applyFont="1" applyBorder="1" applyAlignment="1">
      <alignment horizontal="left" wrapText="1"/>
    </xf>
    <xf numFmtId="49" fontId="28" fillId="0" borderId="3" xfId="0" applyNumberFormat="1" applyFont="1" applyBorder="1" applyAlignment="1">
      <alignment horizontal="left" wrapText="1"/>
    </xf>
    <xf numFmtId="49" fontId="28" fillId="0" borderId="3" xfId="0" applyNumberFormat="1" applyFont="1" applyBorder="1" applyAlignment="1">
      <alignment horizontal="left" vertical="top" wrapText="1"/>
    </xf>
    <xf numFmtId="49" fontId="28" fillId="0" borderId="3" xfId="1" applyNumberFormat="1" applyFont="1" applyBorder="1" applyAlignment="1">
      <alignment horizontal="left" wrapText="1"/>
    </xf>
    <xf numFmtId="49" fontId="28" fillId="0" borderId="1" xfId="1" applyNumberFormat="1" applyFont="1" applyBorder="1" applyAlignment="1">
      <alignment horizontal="left" wrapText="1"/>
    </xf>
    <xf numFmtId="49" fontId="28" fillId="0" borderId="2" xfId="1" applyNumberFormat="1" applyFont="1" applyBorder="1" applyAlignment="1">
      <alignment horizontal="left" wrapText="1"/>
    </xf>
    <xf numFmtId="49" fontId="28" fillId="0" borderId="3" xfId="0" quotePrefix="1" applyNumberFormat="1" applyFont="1" applyBorder="1" applyAlignment="1">
      <alignment horizontal="left" wrapText="1"/>
    </xf>
    <xf numFmtId="49" fontId="28" fillId="0" borderId="1" xfId="0" quotePrefix="1" applyNumberFormat="1" applyFont="1" applyBorder="1" applyAlignment="1">
      <alignment horizontal="left" wrapText="1"/>
    </xf>
    <xf numFmtId="49" fontId="28" fillId="0" borderId="2" xfId="0" quotePrefix="1" applyNumberFormat="1" applyFont="1" applyBorder="1" applyAlignment="1">
      <alignment horizontal="left" wrapText="1"/>
    </xf>
    <xf numFmtId="49" fontId="28" fillId="0" borderId="3" xfId="1" quotePrefix="1" applyNumberFormat="1" applyFont="1" applyBorder="1" applyAlignment="1">
      <alignment horizontal="left" wrapText="1"/>
    </xf>
    <xf numFmtId="0" fontId="3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5" fillId="3" borderId="3" xfId="0" applyFont="1" applyFill="1" applyBorder="1" applyAlignment="1">
      <alignment horizontal="center" vertical="center" wrapText="1"/>
    </xf>
    <xf numFmtId="0" fontId="23" fillId="3" borderId="2" xfId="0" quotePrefix="1" applyFont="1" applyFill="1" applyBorder="1" applyAlignment="1">
      <alignment horizontal="left"/>
    </xf>
    <xf numFmtId="0" fontId="23" fillId="3" borderId="2" xfId="0" applyFont="1" applyFill="1" applyBorder="1" applyAlignment="1">
      <alignment horizontal="center" wrapText="1"/>
    </xf>
    <xf numFmtId="0" fontId="24" fillId="3" borderId="2" xfId="0" applyFont="1" applyFill="1" applyBorder="1" applyAlignment="1">
      <alignment horizontal="center" wrapText="1"/>
    </xf>
    <xf numFmtId="0" fontId="24" fillId="3" borderId="2" xfId="0" quotePrefix="1" applyFont="1" applyFill="1" applyBorder="1" applyAlignment="1">
      <alignment horizontal="center" wrapText="1"/>
    </xf>
    <xf numFmtId="0" fontId="25" fillId="3" borderId="2" xfId="0" quotePrefix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7" xfId="0" quotePrefix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wrapText="1"/>
    </xf>
    <xf numFmtId="49" fontId="28" fillId="0" borderId="1" xfId="0" applyNumberFormat="1" applyFont="1" applyBorder="1" applyAlignment="1">
      <alignment horizontal="right" wrapText="1"/>
    </xf>
    <xf numFmtId="49" fontId="28" fillId="0" borderId="2" xfId="0" applyNumberFormat="1" applyFont="1" applyBorder="1" applyAlignment="1">
      <alignment horizontal="right" wrapText="1"/>
    </xf>
    <xf numFmtId="49" fontId="28" fillId="0" borderId="3" xfId="0" applyNumberFormat="1" applyFont="1" applyBorder="1" applyAlignment="1">
      <alignment horizontal="right" wrapText="1"/>
    </xf>
    <xf numFmtId="49" fontId="28" fillId="0" borderId="3" xfId="0" applyNumberFormat="1" applyFont="1" applyBorder="1" applyAlignment="1">
      <alignment horizontal="right" vertical="top" wrapText="1"/>
    </xf>
    <xf numFmtId="49" fontId="28" fillId="0" borderId="1" xfId="0" applyNumberFormat="1" applyFont="1" applyBorder="1" applyAlignment="1">
      <alignment horizontal="right"/>
    </xf>
    <xf numFmtId="49" fontId="28" fillId="0" borderId="3" xfId="1" applyNumberFormat="1" applyFont="1" applyBorder="1" applyAlignment="1">
      <alignment horizontal="right" wrapText="1"/>
    </xf>
    <xf numFmtId="49" fontId="28" fillId="0" borderId="1" xfId="1" applyNumberFormat="1" applyFont="1" applyBorder="1" applyAlignment="1">
      <alignment horizontal="right" wrapText="1"/>
    </xf>
    <xf numFmtId="49" fontId="28" fillId="0" borderId="2" xfId="1" applyNumberFormat="1" applyFont="1" applyBorder="1" applyAlignment="1">
      <alignment horizontal="right" wrapText="1"/>
    </xf>
    <xf numFmtId="49" fontId="28" fillId="0" borderId="3" xfId="0" quotePrefix="1" applyNumberFormat="1" applyFont="1" applyBorder="1" applyAlignment="1">
      <alignment horizontal="right" wrapText="1"/>
    </xf>
    <xf numFmtId="49" fontId="28" fillId="0" borderId="1" xfId="0" quotePrefix="1" applyNumberFormat="1" applyFont="1" applyBorder="1" applyAlignment="1">
      <alignment horizontal="right" wrapText="1"/>
    </xf>
    <xf numFmtId="49" fontId="28" fillId="0" borderId="2" xfId="0" quotePrefix="1" applyNumberFormat="1" applyFont="1" applyBorder="1" applyAlignment="1">
      <alignment horizontal="right" wrapText="1"/>
    </xf>
    <xf numFmtId="49" fontId="28" fillId="0" borderId="3" xfId="0" applyNumberFormat="1" applyFont="1" applyBorder="1" applyAlignment="1">
      <alignment horizontal="right"/>
    </xf>
    <xf numFmtId="49" fontId="28" fillId="0" borderId="3" xfId="1" quotePrefix="1" applyNumberFormat="1" applyFont="1" applyBorder="1" applyAlignment="1">
      <alignment horizontal="right" wrapText="1"/>
    </xf>
    <xf numFmtId="0" fontId="35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22" fillId="3" borderId="3" xfId="0" applyFont="1" applyFill="1" applyBorder="1" applyAlignment="1">
      <alignment horizontal="left"/>
    </xf>
    <xf numFmtId="0" fontId="23" fillId="3" borderId="9" xfId="0" quotePrefix="1" applyFont="1" applyFill="1" applyBorder="1" applyAlignment="1">
      <alignment horizontal="left"/>
    </xf>
    <xf numFmtId="0" fontId="25" fillId="3" borderId="9" xfId="0" quotePrefix="1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wrapText="1"/>
    </xf>
    <xf numFmtId="0" fontId="24" fillId="3" borderId="9" xfId="0" applyFont="1" applyFill="1" applyBorder="1" applyAlignment="1">
      <alignment horizontal="center" wrapText="1"/>
    </xf>
    <xf numFmtId="0" fontId="24" fillId="3" borderId="9" xfId="0" quotePrefix="1" applyFont="1" applyFill="1" applyBorder="1" applyAlignment="1">
      <alignment horizontal="center" wrapText="1"/>
    </xf>
    <xf numFmtId="0" fontId="25" fillId="3" borderId="9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left" vertical="center" wrapText="1"/>
    </xf>
    <xf numFmtId="0" fontId="25" fillId="3" borderId="2" xfId="0" applyFont="1" applyFill="1" applyBorder="1" applyAlignment="1">
      <alignment horizontal="right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5" fillId="3" borderId="10" xfId="0" quotePrefix="1" applyFont="1" applyFill="1" applyBorder="1" applyAlignment="1">
      <alignment horizontal="center" vertical="center" wrapText="1"/>
    </xf>
    <xf numFmtId="165" fontId="28" fillId="0" borderId="3" xfId="0" applyNumberFormat="1" applyFont="1" applyBorder="1" applyAlignment="1" applyProtection="1">
      <alignment horizontal="center"/>
      <protection locked="0"/>
    </xf>
    <xf numFmtId="0" fontId="22" fillId="3" borderId="4" xfId="0" applyFont="1" applyFill="1" applyBorder="1" applyAlignment="1">
      <alignment horizontal="left"/>
    </xf>
    <xf numFmtId="0" fontId="22" fillId="3" borderId="5" xfId="0" applyFont="1" applyFill="1" applyBorder="1" applyAlignment="1">
      <alignment horizontal="left"/>
    </xf>
    <xf numFmtId="0" fontId="22" fillId="3" borderId="6" xfId="0" applyFont="1" applyFill="1" applyBorder="1" applyAlignment="1">
      <alignment horizontal="left"/>
    </xf>
    <xf numFmtId="0" fontId="4" fillId="0" borderId="0" xfId="13"/>
    <xf numFmtId="0" fontId="48" fillId="0" borderId="0" xfId="13" applyFont="1"/>
    <xf numFmtId="0" fontId="4" fillId="0" borderId="0" xfId="13" applyAlignment="1">
      <alignment horizontal="center"/>
    </xf>
    <xf numFmtId="0" fontId="4" fillId="0" borderId="0" xfId="13" applyAlignment="1">
      <alignment horizontal="center" vertical="center"/>
    </xf>
    <xf numFmtId="0" fontId="52" fillId="5" borderId="4" xfId="13" applyFont="1" applyFill="1" applyBorder="1" applyAlignment="1">
      <alignment horizontal="center" wrapText="1"/>
    </xf>
    <xf numFmtId="0" fontId="52" fillId="5" borderId="4" xfId="13" applyFont="1" applyFill="1" applyBorder="1" applyAlignment="1">
      <alignment horizontal="center" vertical="center" wrapText="1"/>
    </xf>
    <xf numFmtId="0" fontId="51" fillId="0" borderId="0" xfId="13" applyFont="1"/>
    <xf numFmtId="0" fontId="51" fillId="0" borderId="0" xfId="13" applyFont="1" applyAlignment="1">
      <alignment horizontal="center"/>
    </xf>
    <xf numFmtId="0" fontId="51" fillId="0" borderId="0" xfId="13" applyFont="1" applyAlignment="1">
      <alignment textRotation="135"/>
    </xf>
    <xf numFmtId="0" fontId="51" fillId="0" borderId="0" xfId="13" applyFont="1" applyAlignment="1">
      <alignment horizontal="center" vertical="center"/>
    </xf>
    <xf numFmtId="0" fontId="61" fillId="0" borderId="0" xfId="13" applyFont="1" applyAlignment="1">
      <alignment horizontal="center" wrapText="1"/>
    </xf>
    <xf numFmtId="0" fontId="54" fillId="0" borderId="0" xfId="13" quotePrefix="1" applyFont="1" applyAlignment="1">
      <alignment horizontal="center" wrapText="1"/>
    </xf>
    <xf numFmtId="0" fontId="63" fillId="0" borderId="0" xfId="13" quotePrefix="1" applyFont="1" applyAlignment="1">
      <alignment horizontal="center" wrapText="1"/>
    </xf>
    <xf numFmtId="165" fontId="63" fillId="0" borderId="0" xfId="13" quotePrefix="1" applyNumberFormat="1" applyFont="1" applyAlignment="1">
      <alignment horizontal="center" wrapText="1"/>
    </xf>
    <xf numFmtId="0" fontId="62" fillId="0" borderId="0" xfId="13" applyFont="1" applyAlignment="1">
      <alignment wrapText="1"/>
    </xf>
    <xf numFmtId="0" fontId="64" fillId="5" borderId="2" xfId="13" quotePrefix="1" applyFont="1" applyFill="1" applyBorder="1"/>
    <xf numFmtId="0" fontId="52" fillId="5" borderId="2" xfId="13" quotePrefix="1" applyFont="1" applyFill="1" applyBorder="1" applyAlignment="1">
      <alignment horizontal="center" vertical="center" wrapText="1"/>
    </xf>
    <xf numFmtId="0" fontId="64" fillId="5" borderId="2" xfId="13" applyFont="1" applyFill="1" applyBorder="1" applyAlignment="1">
      <alignment horizontal="center" wrapText="1"/>
    </xf>
    <xf numFmtId="16" fontId="50" fillId="0" borderId="13" xfId="1" quotePrefix="1" applyNumberFormat="1" applyFont="1" applyBorder="1" applyAlignment="1">
      <alignment horizontal="center" vertical="center"/>
    </xf>
    <xf numFmtId="49" fontId="50" fillId="0" borderId="13" xfId="13" applyNumberFormat="1" applyFont="1" applyBorder="1" applyAlignment="1">
      <alignment horizontal="center" vertical="center" wrapText="1"/>
    </xf>
    <xf numFmtId="0" fontId="68" fillId="8" borderId="13" xfId="0" applyFont="1" applyFill="1" applyBorder="1" applyAlignment="1">
      <alignment horizontal="center" vertical="center"/>
    </xf>
    <xf numFmtId="49" fontId="73" fillId="0" borderId="13" xfId="0" applyNumberFormat="1" applyFont="1" applyBorder="1" applyAlignment="1">
      <alignment horizontal="center" vertical="center" wrapText="1"/>
    </xf>
    <xf numFmtId="49" fontId="68" fillId="0" borderId="13" xfId="0" applyNumberFormat="1" applyFont="1" applyBorder="1" applyAlignment="1">
      <alignment horizontal="center" vertical="center" wrapText="1"/>
    </xf>
    <xf numFmtId="0" fontId="73" fillId="0" borderId="13" xfId="13" applyFont="1" applyBorder="1" applyAlignment="1">
      <alignment horizontal="center" vertical="center"/>
    </xf>
    <xf numFmtId="0" fontId="73" fillId="0" borderId="13" xfId="0" applyFont="1" applyBorder="1" applyAlignment="1">
      <alignment horizontal="center" vertical="center"/>
    </xf>
    <xf numFmtId="49" fontId="50" fillId="2" borderId="13" xfId="13" applyNumberFormat="1" applyFont="1" applyFill="1" applyBorder="1" applyAlignment="1">
      <alignment horizontal="center" vertical="center" wrapText="1"/>
    </xf>
    <xf numFmtId="49" fontId="50" fillId="2" borderId="13" xfId="13" applyNumberFormat="1" applyFont="1" applyFill="1" applyBorder="1" applyAlignment="1">
      <alignment horizontal="center" vertical="center"/>
    </xf>
    <xf numFmtId="0" fontId="74" fillId="0" borderId="0" xfId="13" applyFont="1"/>
    <xf numFmtId="0" fontId="58" fillId="2" borderId="0" xfId="0" quotePrefix="1" applyFont="1" applyFill="1" applyAlignment="1">
      <alignment horizontal="left" vertical="top" wrapText="1"/>
    </xf>
    <xf numFmtId="0" fontId="74" fillId="2" borderId="0" xfId="13" applyFont="1" applyFill="1"/>
    <xf numFmtId="0" fontId="70" fillId="0" borderId="0" xfId="13" applyFont="1" applyAlignment="1">
      <alignment horizontal="center"/>
    </xf>
    <xf numFmtId="49" fontId="67" fillId="2" borderId="13" xfId="13" applyNumberFormat="1" applyFont="1" applyFill="1" applyBorder="1" applyAlignment="1">
      <alignment vertical="center" wrapText="1"/>
    </xf>
    <xf numFmtId="49" fontId="50" fillId="2" borderId="13" xfId="16" applyNumberFormat="1" applyFont="1" applyFill="1" applyBorder="1" applyAlignment="1">
      <alignment horizontal="center" vertical="center" wrapText="1"/>
    </xf>
    <xf numFmtId="2" fontId="50" fillId="2" borderId="13" xfId="13" applyNumberFormat="1" applyFont="1" applyFill="1" applyBorder="1" applyAlignment="1">
      <alignment horizontal="center" vertical="center" wrapText="1"/>
    </xf>
    <xf numFmtId="0" fontId="69" fillId="2" borderId="13" xfId="13" applyFont="1" applyFill="1" applyBorder="1" applyAlignment="1">
      <alignment horizontal="center" vertical="center"/>
    </xf>
    <xf numFmtId="0" fontId="76" fillId="2" borderId="13" xfId="13" applyFont="1" applyFill="1" applyBorder="1" applyAlignment="1">
      <alignment horizontal="center" vertical="center"/>
    </xf>
    <xf numFmtId="0" fontId="51" fillId="2" borderId="13" xfId="0" applyFont="1" applyFill="1" applyBorder="1" applyAlignment="1">
      <alignment horizontal="right" vertical="center"/>
    </xf>
    <xf numFmtId="0" fontId="51" fillId="2" borderId="13" xfId="13" applyFont="1" applyFill="1" applyBorder="1" applyAlignment="1">
      <alignment horizontal="center" vertical="center"/>
    </xf>
    <xf numFmtId="49" fontId="68" fillId="2" borderId="13" xfId="0" applyNumberFormat="1" applyFont="1" applyFill="1" applyBorder="1" applyAlignment="1">
      <alignment horizontal="center" vertical="center" wrapText="1"/>
    </xf>
    <xf numFmtId="2" fontId="56" fillId="2" borderId="13" xfId="0" applyNumberFormat="1" applyFont="1" applyFill="1" applyBorder="1" applyAlignment="1">
      <alignment horizontal="center" vertical="center"/>
    </xf>
    <xf numFmtId="2" fontId="51" fillId="2" borderId="13" xfId="13" applyNumberFormat="1" applyFont="1" applyFill="1" applyBorder="1" applyAlignment="1">
      <alignment horizontal="center" vertical="center"/>
    </xf>
    <xf numFmtId="0" fontId="50" fillId="2" borderId="13" xfId="13" applyFont="1" applyFill="1" applyBorder="1" applyAlignment="1">
      <alignment vertical="center" wrapText="1"/>
    </xf>
    <xf numFmtId="1" fontId="50" fillId="2" borderId="13" xfId="13" applyNumberFormat="1" applyFont="1" applyFill="1" applyBorder="1" applyAlignment="1">
      <alignment vertical="center" wrapText="1"/>
    </xf>
    <xf numFmtId="44" fontId="50" fillId="2" borderId="13" xfId="14" applyFont="1" applyFill="1" applyBorder="1" applyAlignment="1">
      <alignment horizontal="center" vertical="center" wrapText="1"/>
    </xf>
    <xf numFmtId="0" fontId="51" fillId="2" borderId="0" xfId="13" applyFont="1" applyFill="1"/>
    <xf numFmtId="0" fontId="58" fillId="2" borderId="0" xfId="0" applyFont="1" applyFill="1"/>
    <xf numFmtId="0" fontId="59" fillId="2" borderId="0" xfId="0" applyFont="1" applyFill="1"/>
    <xf numFmtId="0" fontId="59" fillId="2" borderId="0" xfId="0" applyFont="1" applyFill="1" applyAlignment="1">
      <alignment horizontal="center"/>
    </xf>
    <xf numFmtId="0" fontId="59" fillId="2" borderId="0" xfId="0" applyFont="1" applyFill="1" applyAlignment="1">
      <alignment horizontal="center" vertical="center"/>
    </xf>
    <xf numFmtId="0" fontId="62" fillId="2" borderId="0" xfId="13" applyFont="1" applyFill="1" applyAlignment="1">
      <alignment wrapText="1"/>
    </xf>
    <xf numFmtId="44" fontId="68" fillId="2" borderId="13" xfId="2" quotePrefix="1" applyFont="1" applyFill="1" applyBorder="1" applyAlignment="1">
      <alignment horizontal="center" vertical="center"/>
    </xf>
    <xf numFmtId="44" fontId="51" fillId="2" borderId="13" xfId="2" quotePrefix="1" applyFont="1" applyFill="1" applyBorder="1" applyAlignment="1">
      <alignment horizontal="center" vertical="center"/>
    </xf>
    <xf numFmtId="44" fontId="55" fillId="2" borderId="13" xfId="2" quotePrefix="1" applyFont="1" applyFill="1" applyBorder="1" applyAlignment="1">
      <alignment horizontal="center" vertical="center"/>
    </xf>
    <xf numFmtId="44" fontId="51" fillId="0" borderId="0" xfId="2" applyFont="1" applyAlignment="1">
      <alignment horizontal="center" vertical="center"/>
    </xf>
    <xf numFmtId="44" fontId="4" fillId="0" borderId="0" xfId="2" applyFont="1" applyAlignment="1">
      <alignment horizontal="center" vertical="center"/>
    </xf>
    <xf numFmtId="44" fontId="8" fillId="0" borderId="0" xfId="2" applyFont="1"/>
    <xf numFmtId="0" fontId="8" fillId="0" borderId="0" xfId="0" applyFont="1" applyAlignment="1">
      <alignment wrapText="1"/>
    </xf>
    <xf numFmtId="0" fontId="51" fillId="0" borderId="0" xfId="13" applyFont="1" applyAlignment="1">
      <alignment horizontal="center" textRotation="135"/>
    </xf>
    <xf numFmtId="0" fontId="78" fillId="0" borderId="0" xfId="13" quotePrefix="1" applyFont="1" applyAlignment="1">
      <alignment horizontal="center" vertical="center" wrapText="1"/>
    </xf>
    <xf numFmtId="49" fontId="50" fillId="0" borderId="13" xfId="13" applyNumberFormat="1" applyFont="1" applyBorder="1" applyAlignment="1">
      <alignment horizontal="center" vertical="center"/>
    </xf>
    <xf numFmtId="44" fontId="68" fillId="6" borderId="13" xfId="2" applyFont="1" applyFill="1" applyBorder="1" applyAlignment="1">
      <alignment horizontal="center" vertical="center"/>
    </xf>
    <xf numFmtId="0" fontId="52" fillId="6" borderId="13" xfId="13" applyFont="1" applyFill="1" applyBorder="1" applyAlignment="1">
      <alignment horizontal="center" vertical="center"/>
    </xf>
    <xf numFmtId="49" fontId="53" fillId="0" borderId="13" xfId="13" applyNumberFormat="1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/>
    </xf>
    <xf numFmtId="44" fontId="55" fillId="0" borderId="13" xfId="2" quotePrefix="1" applyFont="1" applyFill="1" applyBorder="1" applyAlignment="1">
      <alignment horizontal="center" vertical="center"/>
    </xf>
    <xf numFmtId="44" fontId="68" fillId="0" borderId="13" xfId="2" quotePrefix="1" applyFont="1" applyFill="1" applyBorder="1" applyAlignment="1">
      <alignment horizontal="center" vertical="center"/>
    </xf>
    <xf numFmtId="0" fontId="74" fillId="2" borderId="0" xfId="13" applyFont="1" applyFill="1" applyAlignment="1">
      <alignment horizontal="center"/>
    </xf>
    <xf numFmtId="2" fontId="72" fillId="0" borderId="13" xfId="0" applyNumberFormat="1" applyFont="1" applyBorder="1" applyAlignment="1">
      <alignment horizontal="center" vertical="center"/>
    </xf>
    <xf numFmtId="0" fontId="58" fillId="2" borderId="0" xfId="0" quotePrefix="1" applyFont="1" applyFill="1" applyAlignment="1">
      <alignment horizontal="center" vertical="center" wrapText="1"/>
    </xf>
    <xf numFmtId="0" fontId="51" fillId="0" borderId="13" xfId="13" applyFont="1" applyBorder="1" applyAlignment="1">
      <alignment horizontal="center" vertical="center"/>
    </xf>
    <xf numFmtId="167" fontId="50" fillId="2" borderId="13" xfId="2" applyNumberFormat="1" applyFont="1" applyFill="1" applyBorder="1" applyAlignment="1">
      <alignment horizontal="center" vertical="center" wrapText="1"/>
    </xf>
    <xf numFmtId="44" fontId="68" fillId="13" borderId="13" xfId="2" applyFont="1" applyFill="1" applyBorder="1" applyAlignment="1">
      <alignment horizontal="center" vertical="center"/>
    </xf>
    <xf numFmtId="0" fontId="52" fillId="13" borderId="13" xfId="13" applyFont="1" applyFill="1" applyBorder="1" applyAlignment="1">
      <alignment horizontal="center" vertical="center"/>
    </xf>
    <xf numFmtId="44" fontId="50" fillId="2" borderId="13" xfId="14" quotePrefix="1" applyFont="1" applyFill="1" applyBorder="1" applyAlignment="1">
      <alignment vertical="center"/>
    </xf>
    <xf numFmtId="44" fontId="50" fillId="2" borderId="13" xfId="14" quotePrefix="1" applyFont="1" applyFill="1" applyBorder="1" applyAlignment="1">
      <alignment horizontal="center" vertical="center"/>
    </xf>
    <xf numFmtId="0" fontId="80" fillId="13" borderId="13" xfId="13" applyFont="1" applyFill="1" applyBorder="1" applyAlignment="1">
      <alignment horizontal="left" vertical="center"/>
    </xf>
    <xf numFmtId="0" fontId="50" fillId="0" borderId="13" xfId="13" applyFont="1" applyBorder="1" applyAlignment="1">
      <alignment horizontal="center" vertical="center"/>
    </xf>
    <xf numFmtId="0" fontId="72" fillId="0" borderId="13" xfId="0" applyFont="1" applyBorder="1" applyAlignment="1">
      <alignment horizontal="center" vertical="center"/>
    </xf>
    <xf numFmtId="0" fontId="75" fillId="0" borderId="13" xfId="0" applyFont="1" applyBorder="1" applyAlignment="1">
      <alignment horizontal="center" vertical="center" wrapText="1"/>
    </xf>
    <xf numFmtId="49" fontId="50" fillId="0" borderId="13" xfId="13" quotePrefix="1" applyNumberFormat="1" applyFont="1" applyBorder="1" applyAlignment="1">
      <alignment horizontal="center" vertical="center"/>
    </xf>
    <xf numFmtId="44" fontId="50" fillId="2" borderId="13" xfId="14" applyFont="1" applyFill="1" applyBorder="1" applyAlignment="1">
      <alignment horizontal="right" vertical="center"/>
    </xf>
    <xf numFmtId="49" fontId="50" fillId="0" borderId="13" xfId="0" applyNumberFormat="1" applyFont="1" applyBorder="1" applyAlignment="1">
      <alignment horizontal="center" vertical="center"/>
    </xf>
    <xf numFmtId="49" fontId="67" fillId="2" borderId="13" xfId="13" applyNumberFormat="1" applyFont="1" applyFill="1" applyBorder="1" applyAlignment="1">
      <alignment horizontal="center" vertical="center"/>
    </xf>
    <xf numFmtId="0" fontId="72" fillId="16" borderId="13" xfId="0" applyFont="1" applyFill="1" applyBorder="1" applyAlignment="1">
      <alignment horizontal="center" vertical="center"/>
    </xf>
    <xf numFmtId="0" fontId="72" fillId="16" borderId="13" xfId="0" applyFont="1" applyFill="1" applyBorder="1" applyAlignment="1">
      <alignment vertical="center"/>
    </xf>
    <xf numFmtId="0" fontId="70" fillId="2" borderId="13" xfId="13" applyFont="1" applyFill="1" applyBorder="1" applyAlignment="1">
      <alignment horizontal="center" vertical="center"/>
    </xf>
    <xf numFmtId="2" fontId="51" fillId="2" borderId="13" xfId="0" quotePrefix="1" applyNumberFormat="1" applyFont="1" applyFill="1" applyBorder="1" applyAlignment="1">
      <alignment horizontal="center" vertical="center" wrapText="1"/>
    </xf>
    <xf numFmtId="2" fontId="51" fillId="0" borderId="13" xfId="0" quotePrefix="1" applyNumberFormat="1" applyFont="1" applyBorder="1" applyAlignment="1">
      <alignment horizontal="center" vertical="center" wrapText="1"/>
    </xf>
    <xf numFmtId="49" fontId="50" fillId="2" borderId="13" xfId="13" applyNumberFormat="1" applyFont="1" applyFill="1" applyBorder="1" applyAlignment="1" applyProtection="1">
      <alignment horizontal="center" vertical="center"/>
      <protection locked="0"/>
    </xf>
    <xf numFmtId="0" fontId="50" fillId="2" borderId="13" xfId="13" applyFont="1" applyFill="1" applyBorder="1" applyAlignment="1" applyProtection="1">
      <alignment horizontal="center" vertical="center"/>
      <protection locked="0"/>
    </xf>
    <xf numFmtId="0" fontId="75" fillId="0" borderId="13" xfId="0" applyFont="1" applyBorder="1" applyAlignment="1">
      <alignment horizontal="center" vertical="center"/>
    </xf>
    <xf numFmtId="49" fontId="53" fillId="2" borderId="13" xfId="13" applyNumberFormat="1" applyFont="1" applyFill="1" applyBorder="1" applyAlignment="1">
      <alignment horizontal="center" vertical="center" wrapText="1"/>
    </xf>
    <xf numFmtId="0" fontId="50" fillId="0" borderId="13" xfId="0" applyFont="1" applyBorder="1" applyAlignment="1">
      <alignment horizontal="center" vertical="center"/>
    </xf>
    <xf numFmtId="0" fontId="75" fillId="0" borderId="13" xfId="0" applyFont="1" applyBorder="1" applyAlignment="1">
      <alignment vertical="center"/>
    </xf>
    <xf numFmtId="0" fontId="50" fillId="16" borderId="13" xfId="0" applyFont="1" applyFill="1" applyBorder="1" applyAlignment="1">
      <alignment vertical="center"/>
    </xf>
    <xf numFmtId="0" fontId="50" fillId="0" borderId="13" xfId="0" applyFont="1" applyBorder="1" applyAlignment="1">
      <alignment vertical="center"/>
    </xf>
    <xf numFmtId="8" fontId="75" fillId="0" borderId="13" xfId="0" applyNumberFormat="1" applyFont="1" applyBorder="1" applyAlignment="1">
      <alignment vertical="center"/>
    </xf>
    <xf numFmtId="49" fontId="67" fillId="0" borderId="13" xfId="13" quotePrefix="1" applyNumberFormat="1" applyFont="1" applyBorder="1" applyAlignment="1">
      <alignment horizontal="center" vertical="center"/>
    </xf>
    <xf numFmtId="16" fontId="50" fillId="2" borderId="13" xfId="13" quotePrefix="1" applyNumberFormat="1" applyFont="1" applyFill="1" applyBorder="1" applyAlignment="1">
      <alignment horizontal="center" vertical="center"/>
    </xf>
    <xf numFmtId="49" fontId="50" fillId="2" borderId="13" xfId="0" applyNumberFormat="1" applyFont="1" applyFill="1" applyBorder="1" applyAlignment="1">
      <alignment horizontal="center" vertical="center"/>
    </xf>
    <xf numFmtId="49" fontId="55" fillId="2" borderId="13" xfId="0" applyNumberFormat="1" applyFont="1" applyFill="1" applyBorder="1" applyAlignment="1">
      <alignment horizontal="center" vertical="center"/>
    </xf>
    <xf numFmtId="0" fontId="50" fillId="2" borderId="13" xfId="13" applyFont="1" applyFill="1" applyBorder="1" applyAlignment="1">
      <alignment horizontal="center" vertical="center"/>
    </xf>
    <xf numFmtId="49" fontId="67" fillId="2" borderId="13" xfId="13" quotePrefix="1" applyNumberFormat="1" applyFont="1" applyFill="1" applyBorder="1" applyAlignment="1">
      <alignment horizontal="center" vertical="center"/>
    </xf>
    <xf numFmtId="0" fontId="50" fillId="2" borderId="13" xfId="0" quotePrefix="1" applyFont="1" applyFill="1" applyBorder="1" applyAlignment="1" applyProtection="1">
      <alignment horizontal="center" vertical="center"/>
      <protection locked="0"/>
    </xf>
    <xf numFmtId="0" fontId="67" fillId="2" borderId="13" xfId="0" quotePrefix="1" applyFont="1" applyFill="1" applyBorder="1" applyAlignment="1" applyProtection="1">
      <alignment horizontal="center" vertical="center"/>
      <protection locked="0"/>
    </xf>
    <xf numFmtId="49" fontId="50" fillId="2" borderId="13" xfId="0" applyNumberFormat="1" applyFont="1" applyFill="1" applyBorder="1" applyAlignment="1">
      <alignment horizontal="center" vertical="center" wrapText="1"/>
    </xf>
    <xf numFmtId="49" fontId="53" fillId="8" borderId="13" xfId="13" applyNumberFormat="1" applyFont="1" applyFill="1" applyBorder="1" applyAlignment="1">
      <alignment horizontal="center" vertical="center" wrapText="1"/>
    </xf>
    <xf numFmtId="2" fontId="72" fillId="2" borderId="13" xfId="0" applyNumberFormat="1" applyFont="1" applyFill="1" applyBorder="1" applyAlignment="1">
      <alignment horizontal="center" vertical="center"/>
    </xf>
    <xf numFmtId="49" fontId="50" fillId="2" borderId="13" xfId="13" quotePrefix="1" applyNumberFormat="1" applyFont="1" applyFill="1" applyBorder="1" applyAlignment="1">
      <alignment horizontal="center" vertical="center"/>
    </xf>
    <xf numFmtId="44" fontId="50" fillId="2" borderId="13" xfId="14" applyFont="1" applyFill="1" applyBorder="1" applyAlignment="1">
      <alignment horizontal="center" vertical="center"/>
    </xf>
    <xf numFmtId="0" fontId="4" fillId="0" borderId="13" xfId="13" applyBorder="1" applyAlignment="1">
      <alignment vertical="center"/>
    </xf>
    <xf numFmtId="49" fontId="53" fillId="0" borderId="13" xfId="13" applyNumberFormat="1" applyFont="1" applyBorder="1" applyAlignment="1">
      <alignment horizontal="center" vertical="center"/>
    </xf>
    <xf numFmtId="0" fontId="52" fillId="13" borderId="13" xfId="13" applyFont="1" applyFill="1" applyBorder="1" applyAlignment="1">
      <alignment horizontal="left" vertical="center"/>
    </xf>
    <xf numFmtId="0" fontId="52" fillId="14" borderId="13" xfId="13" applyFont="1" applyFill="1" applyBorder="1" applyAlignment="1">
      <alignment horizontal="left" vertical="center"/>
    </xf>
    <xf numFmtId="2" fontId="51" fillId="0" borderId="13" xfId="13" applyNumberFormat="1" applyFont="1" applyBorder="1" applyAlignment="1">
      <alignment horizontal="center" vertical="center"/>
    </xf>
    <xf numFmtId="0" fontId="50" fillId="0" borderId="13" xfId="0" applyFont="1" applyBorder="1" applyAlignment="1">
      <alignment horizontal="center" vertical="center" wrapText="1"/>
    </xf>
    <xf numFmtId="2" fontId="56" fillId="0" borderId="13" xfId="0" applyNumberFormat="1" applyFont="1" applyBorder="1" applyAlignment="1">
      <alignment horizontal="center" vertical="center"/>
    </xf>
    <xf numFmtId="0" fontId="50" fillId="2" borderId="13" xfId="13" quotePrefix="1" applyFont="1" applyFill="1" applyBorder="1" applyAlignment="1">
      <alignment horizontal="center" vertical="center" wrapText="1"/>
    </xf>
    <xf numFmtId="17" fontId="50" fillId="2" borderId="13" xfId="13" applyNumberFormat="1" applyFont="1" applyFill="1" applyBorder="1" applyAlignment="1">
      <alignment horizontal="center" vertical="center" wrapText="1"/>
    </xf>
    <xf numFmtId="1" fontId="67" fillId="2" borderId="13" xfId="13" applyNumberFormat="1" applyFont="1" applyFill="1" applyBorder="1" applyAlignment="1">
      <alignment horizontal="center" vertical="center" wrapText="1"/>
    </xf>
    <xf numFmtId="0" fontId="67" fillId="2" borderId="13" xfId="1" applyFont="1" applyFill="1" applyBorder="1" applyAlignment="1">
      <alignment horizontal="center" vertical="center"/>
    </xf>
    <xf numFmtId="49" fontId="67" fillId="2" borderId="13" xfId="16" applyNumberFormat="1" applyFont="1" applyFill="1" applyBorder="1" applyAlignment="1">
      <alignment horizontal="center" vertical="center" wrapText="1"/>
    </xf>
    <xf numFmtId="166" fontId="50" fillId="2" borderId="13" xfId="16" applyNumberFormat="1" applyFont="1" applyFill="1" applyBorder="1" applyAlignment="1">
      <alignment horizontal="center" vertical="center" wrapText="1"/>
    </xf>
    <xf numFmtId="49" fontId="51" fillId="2" borderId="13" xfId="13" applyNumberFormat="1" applyFont="1" applyFill="1" applyBorder="1" applyAlignment="1">
      <alignment horizontal="center" vertical="center"/>
    </xf>
    <xf numFmtId="0" fontId="4" fillId="2" borderId="13" xfId="13" applyFill="1" applyBorder="1" applyAlignment="1">
      <alignment horizontal="center" vertical="center"/>
    </xf>
    <xf numFmtId="16" fontId="50" fillId="2" borderId="13" xfId="13" applyNumberFormat="1" applyFont="1" applyFill="1" applyBorder="1" applyAlignment="1">
      <alignment vertical="center" wrapText="1"/>
    </xf>
    <xf numFmtId="0" fontId="4" fillId="0" borderId="13" xfId="13" applyBorder="1" applyAlignment="1">
      <alignment horizontal="center" vertical="center"/>
    </xf>
    <xf numFmtId="0" fontId="50" fillId="12" borderId="13" xfId="0" applyFont="1" applyFill="1" applyBorder="1" applyAlignment="1">
      <alignment horizontal="center" vertical="center" wrapText="1"/>
    </xf>
    <xf numFmtId="49" fontId="50" fillId="12" borderId="13" xfId="13" applyNumberFormat="1" applyFont="1" applyFill="1" applyBorder="1" applyAlignment="1">
      <alignment horizontal="center" vertical="center"/>
    </xf>
    <xf numFmtId="2" fontId="56" fillId="12" borderId="13" xfId="0" applyNumberFormat="1" applyFont="1" applyFill="1" applyBorder="1" applyAlignment="1">
      <alignment horizontal="center" vertical="center"/>
    </xf>
    <xf numFmtId="49" fontId="53" fillId="12" borderId="13" xfId="13" applyNumberFormat="1" applyFont="1" applyFill="1" applyBorder="1" applyAlignment="1">
      <alignment horizontal="center" vertical="center"/>
    </xf>
    <xf numFmtId="0" fontId="72" fillId="12" borderId="13" xfId="0" applyFont="1" applyFill="1" applyBorder="1" applyAlignment="1">
      <alignment horizontal="center" vertical="center"/>
    </xf>
    <xf numFmtId="44" fontId="84" fillId="2" borderId="13" xfId="14" applyFont="1" applyFill="1" applyBorder="1" applyAlignment="1">
      <alignment horizontal="center" vertical="center"/>
    </xf>
    <xf numFmtId="49" fontId="67" fillId="2" borderId="13" xfId="14" applyNumberFormat="1" applyFont="1" applyFill="1" applyBorder="1" applyAlignment="1">
      <alignment horizontal="center" vertical="center" wrapText="1"/>
    </xf>
    <xf numFmtId="1" fontId="67" fillId="2" borderId="13" xfId="13" applyNumberFormat="1" applyFont="1" applyFill="1" applyBorder="1" applyAlignment="1">
      <alignment vertical="center" wrapText="1"/>
    </xf>
    <xf numFmtId="44" fontId="67" fillId="2" borderId="13" xfId="14" applyFont="1" applyFill="1" applyBorder="1" applyAlignment="1">
      <alignment horizontal="center" vertical="center" wrapText="1"/>
    </xf>
    <xf numFmtId="2" fontId="72" fillId="16" borderId="13" xfId="0" applyNumberFormat="1" applyFont="1" applyFill="1" applyBorder="1" applyAlignment="1">
      <alignment horizontal="center" vertical="center"/>
    </xf>
    <xf numFmtId="0" fontId="48" fillId="2" borderId="13" xfId="13" applyFont="1" applyFill="1" applyBorder="1" applyAlignment="1">
      <alignment horizontal="center" vertical="center"/>
    </xf>
    <xf numFmtId="44" fontId="50" fillId="2" borderId="13" xfId="2" applyFont="1" applyFill="1" applyBorder="1" applyAlignment="1">
      <alignment horizontal="center" vertical="center" wrapText="1"/>
    </xf>
    <xf numFmtId="0" fontId="50" fillId="2" borderId="13" xfId="16" applyFont="1" applyFill="1" applyBorder="1" applyAlignment="1">
      <alignment horizontal="center" vertical="center" wrapText="1"/>
    </xf>
    <xf numFmtId="0" fontId="4" fillId="2" borderId="13" xfId="13" applyFill="1" applyBorder="1" applyAlignment="1">
      <alignment vertical="center"/>
    </xf>
    <xf numFmtId="49" fontId="53" fillId="2" borderId="13" xfId="13" applyNumberFormat="1" applyFont="1" applyFill="1" applyBorder="1" applyAlignment="1">
      <alignment horizontal="center" vertical="center"/>
    </xf>
    <xf numFmtId="166" fontId="51" fillId="2" borderId="13" xfId="13" applyNumberFormat="1" applyFont="1" applyFill="1" applyBorder="1" applyAlignment="1">
      <alignment horizontal="center" vertical="center"/>
    </xf>
    <xf numFmtId="166" fontId="50" fillId="0" borderId="13" xfId="13" applyNumberFormat="1" applyFont="1" applyBorder="1" applyAlignment="1">
      <alignment horizontal="center" vertical="center"/>
    </xf>
    <xf numFmtId="166" fontId="51" fillId="0" borderId="13" xfId="13" applyNumberFormat="1" applyFont="1" applyBorder="1" applyAlignment="1">
      <alignment horizontal="center" vertical="center"/>
    </xf>
    <xf numFmtId="0" fontId="68" fillId="0" borderId="13" xfId="0" applyFont="1" applyBorder="1" applyAlignment="1">
      <alignment horizontal="center" vertical="center"/>
    </xf>
    <xf numFmtId="0" fontId="68" fillId="2" borderId="13" xfId="0" applyFont="1" applyFill="1" applyBorder="1" applyAlignment="1">
      <alignment horizontal="center" vertical="center"/>
    </xf>
    <xf numFmtId="0" fontId="51" fillId="2" borderId="13" xfId="0" applyFont="1" applyFill="1" applyBorder="1" applyAlignment="1">
      <alignment horizontal="center" vertical="center"/>
    </xf>
    <xf numFmtId="16" fontId="50" fillId="2" borderId="13" xfId="1" quotePrefix="1" applyNumberFormat="1" applyFont="1" applyFill="1" applyBorder="1" applyAlignment="1">
      <alignment horizontal="center" vertical="center"/>
    </xf>
    <xf numFmtId="0" fontId="67" fillId="0" borderId="13" xfId="0" applyFont="1" applyBorder="1" applyAlignment="1">
      <alignment horizontal="center" vertical="center"/>
    </xf>
    <xf numFmtId="0" fontId="67" fillId="0" borderId="13" xfId="0" applyFont="1" applyBorder="1" applyAlignment="1">
      <alignment horizontal="center" vertical="center" wrapText="1"/>
    </xf>
    <xf numFmtId="0" fontId="69" fillId="2" borderId="13" xfId="0" applyFont="1" applyFill="1" applyBorder="1" applyAlignment="1">
      <alignment horizontal="center" vertical="center"/>
    </xf>
    <xf numFmtId="0" fontId="69" fillId="2" borderId="13" xfId="0" applyFont="1" applyFill="1" applyBorder="1" applyAlignment="1">
      <alignment horizontal="center" vertical="center" wrapText="1"/>
    </xf>
    <xf numFmtId="0" fontId="67" fillId="2" borderId="13" xfId="0" applyFont="1" applyFill="1" applyBorder="1" applyAlignment="1">
      <alignment horizontal="center" vertical="center"/>
    </xf>
    <xf numFmtId="0" fontId="67" fillId="2" borderId="13" xfId="0" applyFont="1" applyFill="1" applyBorder="1" applyAlignment="1">
      <alignment horizontal="center" vertical="center" wrapText="1"/>
    </xf>
    <xf numFmtId="49" fontId="50" fillId="2" borderId="13" xfId="0" quotePrefix="1" applyNumberFormat="1" applyFont="1" applyFill="1" applyBorder="1" applyAlignment="1">
      <alignment horizontal="center" vertical="center"/>
    </xf>
    <xf numFmtId="0" fontId="50" fillId="2" borderId="13" xfId="0" applyFont="1" applyFill="1" applyBorder="1" applyAlignment="1">
      <alignment vertical="center" wrapText="1"/>
    </xf>
    <xf numFmtId="14" fontId="70" fillId="9" borderId="2" xfId="13" applyNumberFormat="1" applyFont="1" applyFill="1" applyBorder="1" applyAlignment="1">
      <alignment horizontal="center" vertical="center" wrapText="1"/>
    </xf>
    <xf numFmtId="0" fontId="57" fillId="9" borderId="2" xfId="13" applyFont="1" applyFill="1" applyBorder="1" applyAlignment="1">
      <alignment horizontal="center" vertical="center" wrapText="1"/>
    </xf>
    <xf numFmtId="0" fontId="57" fillId="9" borderId="2" xfId="13" quotePrefix="1" applyFont="1" applyFill="1" applyBorder="1" applyAlignment="1">
      <alignment horizontal="center" vertical="center" wrapText="1"/>
    </xf>
    <xf numFmtId="0" fontId="52" fillId="5" borderId="13" xfId="13" quotePrefix="1" applyFont="1" applyFill="1" applyBorder="1" applyAlignment="1">
      <alignment horizontal="center" vertical="center" wrapText="1"/>
    </xf>
    <xf numFmtId="0" fontId="52" fillId="5" borderId="13" xfId="13" applyFont="1" applyFill="1" applyBorder="1" applyAlignment="1">
      <alignment vertical="center" wrapText="1"/>
    </xf>
    <xf numFmtId="0" fontId="52" fillId="5" borderId="13" xfId="13" applyFont="1" applyFill="1" applyBorder="1" applyAlignment="1">
      <alignment horizontal="center" vertical="center" wrapText="1"/>
    </xf>
    <xf numFmtId="0" fontId="66" fillId="5" borderId="13" xfId="13" applyFont="1" applyFill="1" applyBorder="1" applyAlignment="1">
      <alignment horizontal="center" vertical="center" wrapText="1"/>
    </xf>
    <xf numFmtId="0" fontId="65" fillId="5" borderId="13" xfId="13" applyFont="1" applyFill="1" applyBorder="1" applyAlignment="1">
      <alignment horizontal="center" vertical="center" wrapText="1"/>
    </xf>
    <xf numFmtId="0" fontId="65" fillId="5" borderId="13" xfId="13" quotePrefix="1" applyFont="1" applyFill="1" applyBorder="1" applyAlignment="1">
      <alignment horizontal="center" vertical="center" textRotation="180" wrapText="1"/>
    </xf>
    <xf numFmtId="44" fontId="52" fillId="6" borderId="13" xfId="2" applyFont="1" applyFill="1" applyBorder="1" applyAlignment="1">
      <alignment horizontal="center" vertical="center"/>
    </xf>
    <xf numFmtId="49" fontId="50" fillId="2" borderId="13" xfId="14" applyNumberFormat="1" applyFont="1" applyFill="1" applyBorder="1" applyAlignment="1">
      <alignment horizontal="center" vertical="center" wrapText="1"/>
    </xf>
    <xf numFmtId="0" fontId="81" fillId="15" borderId="13" xfId="13" applyFont="1" applyFill="1" applyBorder="1" applyAlignment="1">
      <alignment vertical="center" wrapText="1"/>
    </xf>
    <xf numFmtId="0" fontId="52" fillId="6" borderId="13" xfId="13" applyFont="1" applyFill="1" applyBorder="1" applyAlignment="1">
      <alignment horizontal="left" vertical="center"/>
    </xf>
    <xf numFmtId="0" fontId="52" fillId="5" borderId="17" xfId="13" applyFont="1" applyFill="1" applyBorder="1" applyAlignment="1">
      <alignment vertical="center" wrapText="1"/>
    </xf>
    <xf numFmtId="0" fontId="52" fillId="5" borderId="17" xfId="13" applyFont="1" applyFill="1" applyBorder="1" applyAlignment="1">
      <alignment horizontal="center" vertical="center" wrapText="1"/>
    </xf>
    <xf numFmtId="0" fontId="52" fillId="6" borderId="19" xfId="13" applyFont="1" applyFill="1" applyBorder="1" applyAlignment="1">
      <alignment horizontal="center" vertical="center"/>
    </xf>
    <xf numFmtId="0" fontId="48" fillId="0" borderId="19" xfId="13" applyFont="1" applyBorder="1" applyAlignment="1">
      <alignment horizontal="center" vertical="center"/>
    </xf>
    <xf numFmtId="0" fontId="88" fillId="6" borderId="19" xfId="13" applyFont="1" applyFill="1" applyBorder="1" applyAlignment="1">
      <alignment horizontal="center" vertical="center"/>
    </xf>
    <xf numFmtId="0" fontId="48" fillId="0" borderId="19" xfId="25" applyFont="1" applyBorder="1" applyAlignment="1">
      <alignment horizontal="center" vertical="center" wrapText="1"/>
    </xf>
    <xf numFmtId="0" fontId="80" fillId="13" borderId="14" xfId="13" applyFont="1" applyFill="1" applyBorder="1" applyAlignment="1">
      <alignment horizontal="left" vertical="center"/>
    </xf>
    <xf numFmtId="0" fontId="88" fillId="13" borderId="19" xfId="13" applyFont="1" applyFill="1" applyBorder="1" applyAlignment="1">
      <alignment horizontal="center" vertical="center"/>
    </xf>
    <xf numFmtId="0" fontId="81" fillId="15" borderId="14" xfId="13" applyFont="1" applyFill="1" applyBorder="1" applyAlignment="1">
      <alignment vertical="center"/>
    </xf>
    <xf numFmtId="0" fontId="48" fillId="2" borderId="19" xfId="13" applyFont="1" applyFill="1" applyBorder="1" applyAlignment="1">
      <alignment horizontal="center" vertical="center"/>
    </xf>
    <xf numFmtId="0" fontId="50" fillId="2" borderId="21" xfId="13" applyFont="1" applyFill="1" applyBorder="1" applyAlignment="1">
      <alignment vertical="center" wrapText="1"/>
    </xf>
    <xf numFmtId="1" fontId="50" fillId="2" borderId="21" xfId="13" applyNumberFormat="1" applyFont="1" applyFill="1" applyBorder="1" applyAlignment="1">
      <alignment vertical="center" wrapText="1"/>
    </xf>
    <xf numFmtId="44" fontId="50" fillId="2" borderId="21" xfId="14" applyFont="1" applyFill="1" applyBorder="1" applyAlignment="1">
      <alignment horizontal="center" vertical="center" wrapText="1"/>
    </xf>
    <xf numFmtId="44" fontId="50" fillId="2" borderId="21" xfId="2" applyFont="1" applyFill="1" applyBorder="1" applyAlignment="1">
      <alignment horizontal="center" vertical="center" wrapText="1"/>
    </xf>
    <xf numFmtId="49" fontId="50" fillId="2" borderId="21" xfId="16" applyNumberFormat="1" applyFont="1" applyFill="1" applyBorder="1" applyAlignment="1">
      <alignment horizontal="center" vertical="center" wrapText="1"/>
    </xf>
    <xf numFmtId="2" fontId="50" fillId="2" borderId="21" xfId="13" applyNumberFormat="1" applyFont="1" applyFill="1" applyBorder="1" applyAlignment="1">
      <alignment horizontal="center" vertical="center" wrapText="1"/>
    </xf>
    <xf numFmtId="0" fontId="69" fillId="2" borderId="21" xfId="13" applyFont="1" applyFill="1" applyBorder="1" applyAlignment="1">
      <alignment horizontal="center" vertical="center"/>
    </xf>
    <xf numFmtId="0" fontId="76" fillId="2" borderId="21" xfId="13" applyFont="1" applyFill="1" applyBorder="1" applyAlignment="1">
      <alignment horizontal="center" vertical="center"/>
    </xf>
    <xf numFmtId="49" fontId="50" fillId="2" borderId="21" xfId="13" applyNumberFormat="1" applyFont="1" applyFill="1" applyBorder="1" applyAlignment="1">
      <alignment horizontal="center" vertical="center"/>
    </xf>
    <xf numFmtId="2" fontId="51" fillId="2" borderId="21" xfId="0" quotePrefix="1" applyNumberFormat="1" applyFont="1" applyFill="1" applyBorder="1" applyAlignment="1">
      <alignment horizontal="center" vertical="center" wrapText="1"/>
    </xf>
    <xf numFmtId="0" fontId="4" fillId="2" borderId="21" xfId="13" applyFill="1" applyBorder="1" applyAlignment="1">
      <alignment horizontal="center" vertical="center"/>
    </xf>
    <xf numFmtId="0" fontId="48" fillId="0" borderId="24" xfId="25" applyFont="1" applyBorder="1" applyAlignment="1">
      <alignment horizontal="center" vertical="center" wrapText="1"/>
    </xf>
    <xf numFmtId="0" fontId="64" fillId="5" borderId="17" xfId="13" applyFont="1" applyFill="1" applyBorder="1" applyAlignment="1">
      <alignment horizontal="center" vertical="center" wrapText="1"/>
    </xf>
    <xf numFmtId="0" fontId="80" fillId="6" borderId="14" xfId="13" applyFont="1" applyFill="1" applyBorder="1" applyAlignment="1">
      <alignment horizontal="left" vertical="center"/>
    </xf>
    <xf numFmtId="0" fontId="70" fillId="11" borderId="0" xfId="13" quotePrefix="1" applyFont="1" applyFill="1" applyAlignment="1">
      <alignment horizontal="center" vertical="center" wrapText="1"/>
    </xf>
    <xf numFmtId="0" fontId="57" fillId="9" borderId="7" xfId="13" quotePrefix="1" applyFont="1" applyFill="1" applyBorder="1" applyAlignment="1">
      <alignment horizontal="center" vertical="center" wrapText="1"/>
    </xf>
    <xf numFmtId="0" fontId="81" fillId="15" borderId="13" xfId="13" applyFont="1" applyFill="1" applyBorder="1" applyAlignment="1">
      <alignment horizontal="center" vertical="center" wrapText="1"/>
    </xf>
    <xf numFmtId="0" fontId="50" fillId="2" borderId="13" xfId="0" applyFont="1" applyFill="1" applyBorder="1" applyAlignment="1">
      <alignment horizontal="center" vertical="center" wrapText="1"/>
    </xf>
    <xf numFmtId="0" fontId="50" fillId="0" borderId="13" xfId="13" quotePrefix="1" applyFont="1" applyBorder="1" applyAlignment="1">
      <alignment horizontal="center" vertical="center" wrapText="1"/>
    </xf>
    <xf numFmtId="0" fontId="51" fillId="0" borderId="0" xfId="13" applyFont="1" applyAlignment="1">
      <alignment horizontal="center" vertical="center" textRotation="135"/>
    </xf>
    <xf numFmtId="0" fontId="75" fillId="2" borderId="13" xfId="13" applyFont="1" applyFill="1" applyBorder="1" applyAlignment="1">
      <alignment horizontal="center" vertical="center"/>
    </xf>
    <xf numFmtId="0" fontId="50" fillId="2" borderId="13" xfId="13" applyFont="1" applyFill="1" applyBorder="1" applyAlignment="1">
      <alignment horizontal="center" vertical="center" wrapText="1"/>
    </xf>
    <xf numFmtId="0" fontId="53" fillId="2" borderId="14" xfId="13" applyFont="1" applyFill="1" applyBorder="1" applyAlignment="1">
      <alignment vertical="center"/>
    </xf>
    <xf numFmtId="0" fontId="4" fillId="0" borderId="0" xfId="13" applyAlignment="1">
      <alignment vertical="center"/>
    </xf>
    <xf numFmtId="0" fontId="62" fillId="2" borderId="13" xfId="13" applyFont="1" applyFill="1" applyBorder="1" applyAlignment="1">
      <alignment vertical="center"/>
    </xf>
    <xf numFmtId="0" fontId="70" fillId="2" borderId="13" xfId="13" applyFont="1" applyFill="1" applyBorder="1" applyAlignment="1">
      <alignment vertical="center"/>
    </xf>
    <xf numFmtId="0" fontId="51" fillId="2" borderId="13" xfId="13" applyFont="1" applyFill="1" applyBorder="1" applyAlignment="1">
      <alignment vertical="center"/>
    </xf>
    <xf numFmtId="0" fontId="4" fillId="2" borderId="0" xfId="13" applyFill="1" applyAlignment="1">
      <alignment vertical="center"/>
    </xf>
    <xf numFmtId="0" fontId="53" fillId="0" borderId="14" xfId="0" applyFont="1" applyBorder="1" applyAlignment="1">
      <alignment vertical="center"/>
    </xf>
    <xf numFmtId="49" fontId="59" fillId="0" borderId="13" xfId="0" quotePrefix="1" applyNumberFormat="1" applyFont="1" applyBorder="1" applyAlignment="1">
      <alignment horizontal="center" vertical="center"/>
    </xf>
    <xf numFmtId="49" fontId="59" fillId="2" borderId="13" xfId="0" quotePrefix="1" applyNumberFormat="1" applyFont="1" applyFill="1" applyBorder="1" applyAlignment="1">
      <alignment horizontal="center" vertical="center"/>
    </xf>
    <xf numFmtId="49" fontId="50" fillId="2" borderId="13" xfId="13" applyNumberFormat="1" applyFont="1" applyFill="1" applyBorder="1" applyAlignment="1">
      <alignment horizontal="right" vertical="center" wrapText="1"/>
    </xf>
    <xf numFmtId="49" fontId="50" fillId="2" borderId="13" xfId="16" applyNumberFormat="1" applyFont="1" applyFill="1" applyBorder="1" applyAlignment="1">
      <alignment horizontal="right" vertical="center" wrapText="1"/>
    </xf>
    <xf numFmtId="49" fontId="50" fillId="12" borderId="13" xfId="0" applyNumberFormat="1" applyFont="1" applyFill="1" applyBorder="1" applyAlignment="1">
      <alignment horizontal="center" vertical="center"/>
    </xf>
    <xf numFmtId="0" fontId="65" fillId="5" borderId="17" xfId="13" applyFont="1" applyFill="1" applyBorder="1" applyAlignment="1">
      <alignment horizontal="center" vertical="center" wrapText="1"/>
    </xf>
    <xf numFmtId="0" fontId="65" fillId="5" borderId="17" xfId="13" quotePrefix="1" applyFont="1" applyFill="1" applyBorder="1" applyAlignment="1">
      <alignment horizontal="center" vertical="center" wrapText="1"/>
    </xf>
    <xf numFmtId="0" fontId="80" fillId="6" borderId="14" xfId="13" applyFont="1" applyFill="1" applyBorder="1" applyAlignment="1">
      <alignment vertical="center"/>
    </xf>
    <xf numFmtId="0" fontId="52" fillId="7" borderId="13" xfId="13" applyFont="1" applyFill="1" applyBorder="1" applyAlignment="1">
      <alignment horizontal="left" vertical="center"/>
    </xf>
    <xf numFmtId="0" fontId="48" fillId="0" borderId="0" xfId="13" applyFont="1" applyAlignment="1">
      <alignment vertical="center"/>
    </xf>
    <xf numFmtId="49" fontId="53" fillId="0" borderId="14" xfId="13" applyNumberFormat="1" applyFont="1" applyBorder="1" applyAlignment="1">
      <alignment vertical="center"/>
    </xf>
    <xf numFmtId="0" fontId="50" fillId="0" borderId="13" xfId="13" quotePrefix="1" applyFont="1" applyBorder="1" applyAlignment="1">
      <alignment horizontal="left" vertical="center" wrapText="1"/>
    </xf>
    <xf numFmtId="49" fontId="53" fillId="2" borderId="14" xfId="13" applyNumberFormat="1" applyFont="1" applyFill="1" applyBorder="1" applyAlignment="1">
      <alignment vertical="center"/>
    </xf>
    <xf numFmtId="0" fontId="51" fillId="2" borderId="13" xfId="0" quotePrefix="1" applyFont="1" applyFill="1" applyBorder="1" applyAlignment="1">
      <alignment horizontal="left" vertical="center" wrapText="1"/>
    </xf>
    <xf numFmtId="0" fontId="50" fillId="2" borderId="13" xfId="13" quotePrefix="1" applyFont="1" applyFill="1" applyBorder="1" applyAlignment="1">
      <alignment horizontal="left" vertical="center" wrapText="1"/>
    </xf>
    <xf numFmtId="0" fontId="68" fillId="2" borderId="13" xfId="0" quotePrefix="1" applyFont="1" applyFill="1" applyBorder="1" applyAlignment="1">
      <alignment horizontal="left" vertical="center" wrapText="1"/>
    </xf>
    <xf numFmtId="49" fontId="50" fillId="0" borderId="13" xfId="0" quotePrefix="1" applyNumberFormat="1" applyFont="1" applyBorder="1" applyAlignment="1">
      <alignment horizontal="center" vertical="center"/>
    </xf>
    <xf numFmtId="49" fontId="50" fillId="0" borderId="13" xfId="0" quotePrefix="1" applyNumberFormat="1" applyFont="1" applyBorder="1" applyAlignment="1">
      <alignment horizontal="center" vertical="center" wrapText="1"/>
    </xf>
    <xf numFmtId="49" fontId="50" fillId="2" borderId="13" xfId="0" quotePrefix="1" applyNumberFormat="1" applyFont="1" applyFill="1" applyBorder="1" applyAlignment="1">
      <alignment horizontal="center" vertical="center" wrapText="1"/>
    </xf>
    <xf numFmtId="0" fontId="71" fillId="0" borderId="0" xfId="0" applyFont="1" applyAlignment="1">
      <alignment vertical="center"/>
    </xf>
    <xf numFmtId="0" fontId="75" fillId="2" borderId="13" xfId="13" applyFont="1" applyFill="1" applyBorder="1" applyAlignment="1">
      <alignment vertical="center"/>
    </xf>
    <xf numFmtId="0" fontId="50" fillId="0" borderId="13" xfId="13" applyFont="1" applyBorder="1" applyAlignment="1">
      <alignment vertical="center" wrapText="1"/>
    </xf>
    <xf numFmtId="0" fontId="82" fillId="2" borderId="0" xfId="13" applyFont="1" applyFill="1" applyAlignment="1">
      <alignment vertical="center"/>
    </xf>
    <xf numFmtId="168" fontId="53" fillId="2" borderId="14" xfId="13" applyNumberFormat="1" applyFont="1" applyFill="1" applyBorder="1" applyAlignment="1">
      <alignment vertical="center"/>
    </xf>
    <xf numFmtId="0" fontId="83" fillId="0" borderId="13" xfId="13" applyFont="1" applyBorder="1" applyAlignment="1">
      <alignment vertical="center"/>
    </xf>
    <xf numFmtId="0" fontId="85" fillId="6" borderId="13" xfId="13" applyFont="1" applyFill="1" applyBorder="1" applyAlignment="1">
      <alignment horizontal="left" vertical="center"/>
    </xf>
    <xf numFmtId="168" fontId="59" fillId="2" borderId="14" xfId="0" applyNumberFormat="1" applyFont="1" applyFill="1" applyBorder="1" applyAlignment="1">
      <alignment horizontal="center" vertical="center"/>
    </xf>
    <xf numFmtId="49" fontId="59" fillId="2" borderId="13" xfId="0" applyNumberFormat="1" applyFont="1" applyFill="1" applyBorder="1" applyAlignment="1">
      <alignment horizontal="center" vertical="center" wrapText="1"/>
    </xf>
    <xf numFmtId="49" fontId="59" fillId="2" borderId="13" xfId="0" applyNumberFormat="1" applyFont="1" applyFill="1" applyBorder="1" applyAlignment="1">
      <alignment horizontal="center" vertical="center"/>
    </xf>
    <xf numFmtId="49" fontId="59" fillId="2" borderId="13" xfId="0" quotePrefix="1" applyNumberFormat="1" applyFont="1" applyFill="1" applyBorder="1" applyAlignment="1">
      <alignment horizontal="center" vertical="center" wrapText="1"/>
    </xf>
    <xf numFmtId="49" fontId="50" fillId="2" borderId="13" xfId="13" applyNumberFormat="1" applyFont="1" applyFill="1" applyBorder="1" applyAlignment="1">
      <alignment horizontal="right" vertical="center"/>
    </xf>
    <xf numFmtId="49" fontId="59" fillId="2" borderId="21" xfId="0" quotePrefix="1" applyNumberFormat="1" applyFont="1" applyFill="1" applyBorder="1" applyAlignment="1">
      <alignment horizontal="center" vertical="center"/>
    </xf>
    <xf numFmtId="0" fontId="50" fillId="2" borderId="21" xfId="0" applyFont="1" applyFill="1" applyBorder="1" applyAlignment="1">
      <alignment vertical="center" wrapText="1"/>
    </xf>
    <xf numFmtId="44" fontId="50" fillId="2" borderId="21" xfId="14" quotePrefix="1" applyFont="1" applyFill="1" applyBorder="1" applyAlignment="1">
      <alignment vertical="center"/>
    </xf>
    <xf numFmtId="44" fontId="50" fillId="2" borderId="21" xfId="14" applyFont="1" applyFill="1" applyBorder="1" applyAlignment="1">
      <alignment horizontal="right" vertical="center"/>
    </xf>
    <xf numFmtId="0" fontId="4" fillId="2" borderId="21" xfId="13" applyFill="1" applyBorder="1" applyAlignment="1">
      <alignment vertical="center"/>
    </xf>
    <xf numFmtId="49" fontId="50" fillId="2" borderId="21" xfId="16" applyNumberFormat="1" applyFont="1" applyFill="1" applyBorder="1" applyAlignment="1">
      <alignment horizontal="right" vertical="center" wrapText="1"/>
    </xf>
    <xf numFmtId="0" fontId="51" fillId="2" borderId="21" xfId="13" applyFont="1" applyFill="1" applyBorder="1" applyAlignment="1">
      <alignment horizontal="center" vertical="center"/>
    </xf>
    <xf numFmtId="0" fontId="48" fillId="0" borderId="13" xfId="34" applyFont="1" applyBorder="1" applyAlignment="1">
      <alignment horizontal="center" vertical="center" wrapText="1"/>
    </xf>
    <xf numFmtId="0" fontId="48" fillId="2" borderId="13" xfId="34" applyFont="1" applyFill="1" applyBorder="1" applyAlignment="1">
      <alignment horizontal="center" vertical="center" wrapText="1"/>
    </xf>
    <xf numFmtId="0" fontId="1" fillId="2" borderId="13" xfId="13" applyFont="1" applyFill="1" applyBorder="1" applyAlignment="1">
      <alignment vertical="center"/>
    </xf>
    <xf numFmtId="0" fontId="1" fillId="2" borderId="21" xfId="13" applyFont="1" applyFill="1" applyBorder="1" applyAlignment="1">
      <alignment vertical="center"/>
    </xf>
    <xf numFmtId="0" fontId="1" fillId="0" borderId="0" xfId="13" applyFont="1"/>
    <xf numFmtId="0" fontId="1" fillId="0" borderId="0" xfId="13" applyFont="1" applyAlignment="1">
      <alignment horizontal="center" vertical="center"/>
    </xf>
    <xf numFmtId="44" fontId="1" fillId="0" borderId="0" xfId="2" applyFont="1" applyAlignment="1">
      <alignment horizontal="center" vertical="center"/>
    </xf>
    <xf numFmtId="0" fontId="50" fillId="2" borderId="13" xfId="0" applyFont="1" applyFill="1" applyBorder="1" applyAlignment="1">
      <alignment horizontal="center" vertical="center"/>
    </xf>
    <xf numFmtId="0" fontId="72" fillId="2" borderId="13" xfId="0" applyFont="1" applyFill="1" applyBorder="1" applyAlignment="1">
      <alignment horizontal="center" vertical="center"/>
    </xf>
    <xf numFmtId="0" fontId="64" fillId="5" borderId="2" xfId="13" applyFont="1" applyFill="1" applyBorder="1" applyAlignment="1">
      <alignment horizontal="center" vertical="center" wrapText="1"/>
    </xf>
    <xf numFmtId="0" fontId="52" fillId="5" borderId="2" xfId="13" applyFont="1" applyFill="1" applyBorder="1" applyAlignment="1">
      <alignment horizontal="center" vertical="center" wrapText="1"/>
    </xf>
    <xf numFmtId="0" fontId="60" fillId="9" borderId="1" xfId="13" applyFont="1" applyFill="1" applyBorder="1"/>
    <xf numFmtId="0" fontId="81" fillId="18" borderId="13" xfId="13" applyFont="1" applyFill="1" applyBorder="1" applyAlignment="1">
      <alignment vertical="center" wrapText="1"/>
    </xf>
    <xf numFmtId="0" fontId="53" fillId="18" borderId="14" xfId="13" applyFont="1" applyFill="1" applyBorder="1" applyAlignment="1">
      <alignment vertical="center"/>
    </xf>
    <xf numFmtId="0" fontId="50" fillId="18" borderId="13" xfId="13" applyFont="1" applyFill="1" applyBorder="1" applyAlignment="1">
      <alignment vertical="center" wrapText="1"/>
    </xf>
    <xf numFmtId="49" fontId="50" fillId="18" borderId="13" xfId="13" applyNumberFormat="1" applyFont="1" applyFill="1" applyBorder="1" applyAlignment="1">
      <alignment horizontal="center" vertical="center" wrapText="1"/>
    </xf>
    <xf numFmtId="0" fontId="50" fillId="18" borderId="13" xfId="13" applyFont="1" applyFill="1" applyBorder="1" applyAlignment="1">
      <alignment horizontal="center" vertical="center" wrapText="1"/>
    </xf>
    <xf numFmtId="0" fontId="53" fillId="0" borderId="13" xfId="0" applyFont="1" applyBorder="1" applyAlignment="1">
      <alignment vertical="center" wrapText="1"/>
    </xf>
    <xf numFmtId="0" fontId="50" fillId="0" borderId="13" xfId="0" applyFont="1" applyBorder="1" applyAlignment="1">
      <alignment vertical="center" wrapText="1"/>
    </xf>
    <xf numFmtId="0" fontId="73" fillId="19" borderId="13" xfId="0" quotePrefix="1" applyFont="1" applyFill="1" applyBorder="1" applyAlignment="1">
      <alignment horizontal="left" vertical="center" wrapText="1"/>
    </xf>
    <xf numFmtId="0" fontId="53" fillId="19" borderId="13" xfId="0" applyFont="1" applyFill="1" applyBorder="1" applyAlignment="1">
      <alignment vertical="center" wrapText="1"/>
    </xf>
    <xf numFmtId="0" fontId="53" fillId="20" borderId="13" xfId="0" applyFont="1" applyFill="1" applyBorder="1" applyAlignment="1">
      <alignment vertical="center" wrapText="1"/>
    </xf>
    <xf numFmtId="49" fontId="59" fillId="14" borderId="13" xfId="0" quotePrefix="1" applyNumberFormat="1" applyFont="1" applyFill="1" applyBorder="1" applyAlignment="1">
      <alignment horizontal="center" vertical="center"/>
    </xf>
    <xf numFmtId="0" fontId="50" fillId="14" borderId="13" xfId="0" applyFont="1" applyFill="1" applyBorder="1" applyAlignment="1">
      <alignment vertical="center" wrapText="1"/>
    </xf>
    <xf numFmtId="2" fontId="51" fillId="14" borderId="13" xfId="13" applyNumberFormat="1" applyFont="1" applyFill="1" applyBorder="1" applyAlignment="1">
      <alignment horizontal="center" vertical="center"/>
    </xf>
    <xf numFmtId="0" fontId="50" fillId="14" borderId="13" xfId="13" applyFont="1" applyFill="1" applyBorder="1" applyAlignment="1">
      <alignment horizontal="center" vertical="center"/>
    </xf>
    <xf numFmtId="16" fontId="50" fillId="14" borderId="13" xfId="13" applyNumberFormat="1" applyFont="1" applyFill="1" applyBorder="1" applyAlignment="1">
      <alignment vertical="center" wrapText="1"/>
    </xf>
    <xf numFmtId="1" fontId="50" fillId="14" borderId="13" xfId="13" applyNumberFormat="1" applyFont="1" applyFill="1" applyBorder="1" applyAlignment="1">
      <alignment vertical="center" wrapText="1"/>
    </xf>
    <xf numFmtId="44" fontId="50" fillId="14" borderId="13" xfId="14" applyFont="1" applyFill="1" applyBorder="1" applyAlignment="1">
      <alignment horizontal="center" vertical="center" wrapText="1"/>
    </xf>
    <xf numFmtId="44" fontId="50" fillId="14" borderId="13" xfId="14" quotePrefix="1" applyFont="1" applyFill="1" applyBorder="1" applyAlignment="1">
      <alignment vertical="center"/>
    </xf>
    <xf numFmtId="44" fontId="50" fillId="14" borderId="13" xfId="14" applyFont="1" applyFill="1" applyBorder="1" applyAlignment="1">
      <alignment horizontal="right" vertical="center"/>
    </xf>
    <xf numFmtId="0" fontId="4" fillId="14" borderId="13" xfId="13" applyFill="1" applyBorder="1" applyAlignment="1">
      <alignment vertical="center"/>
    </xf>
    <xf numFmtId="44" fontId="50" fillId="14" borderId="13" xfId="2" applyFont="1" applyFill="1" applyBorder="1" applyAlignment="1">
      <alignment horizontal="center" vertical="center" wrapText="1"/>
    </xf>
    <xf numFmtId="49" fontId="50" fillId="14" borderId="13" xfId="13" applyNumberFormat="1" applyFont="1" applyFill="1" applyBorder="1" applyAlignment="1">
      <alignment horizontal="right" vertical="center" wrapText="1"/>
    </xf>
    <xf numFmtId="49" fontId="50" fillId="14" borderId="13" xfId="16" applyNumberFormat="1" applyFont="1" applyFill="1" applyBorder="1" applyAlignment="1">
      <alignment horizontal="center" vertical="center" wrapText="1"/>
    </xf>
    <xf numFmtId="2" fontId="50" fillId="14" borderId="13" xfId="13" applyNumberFormat="1" applyFont="1" applyFill="1" applyBorder="1" applyAlignment="1">
      <alignment horizontal="center" vertical="center" wrapText="1"/>
    </xf>
    <xf numFmtId="0" fontId="69" fillId="14" borderId="13" xfId="13" applyFont="1" applyFill="1" applyBorder="1" applyAlignment="1">
      <alignment horizontal="center" vertical="center"/>
    </xf>
    <xf numFmtId="0" fontId="76" fillId="14" borderId="13" xfId="13" applyFont="1" applyFill="1" applyBorder="1" applyAlignment="1">
      <alignment horizontal="center" vertical="center"/>
    </xf>
    <xf numFmtId="49" fontId="50" fillId="14" borderId="13" xfId="13" applyNumberFormat="1" applyFont="1" applyFill="1" applyBorder="1" applyAlignment="1">
      <alignment horizontal="center" vertical="center" wrapText="1"/>
    </xf>
    <xf numFmtId="0" fontId="1" fillId="14" borderId="13" xfId="13" applyFont="1" applyFill="1" applyBorder="1" applyAlignment="1">
      <alignment vertical="center"/>
    </xf>
    <xf numFmtId="0" fontId="51" fillId="14" borderId="13" xfId="13" applyFont="1" applyFill="1" applyBorder="1" applyAlignment="1">
      <alignment horizontal="center" vertical="center"/>
    </xf>
    <xf numFmtId="0" fontId="4" fillId="14" borderId="13" xfId="13" applyFill="1" applyBorder="1" applyAlignment="1">
      <alignment horizontal="center" vertical="center"/>
    </xf>
    <xf numFmtId="49" fontId="50" fillId="14" borderId="13" xfId="13" applyNumberFormat="1" applyFont="1" applyFill="1" applyBorder="1" applyAlignment="1">
      <alignment horizontal="center" vertical="center"/>
    </xf>
    <xf numFmtId="2" fontId="51" fillId="14" borderId="13" xfId="0" quotePrefix="1" applyNumberFormat="1" applyFont="1" applyFill="1" applyBorder="1" applyAlignment="1">
      <alignment horizontal="center" vertical="center" wrapText="1"/>
    </xf>
    <xf numFmtId="0" fontId="48" fillId="14" borderId="32" xfId="34" applyFont="1" applyFill="1" applyBorder="1" applyAlignment="1">
      <alignment horizontal="center" vertical="center" wrapText="1"/>
    </xf>
    <xf numFmtId="44" fontId="50" fillId="0" borderId="13" xfId="14" applyFont="1" applyFill="1" applyBorder="1" applyAlignment="1">
      <alignment horizontal="center" vertical="center" wrapText="1"/>
    </xf>
    <xf numFmtId="44" fontId="50" fillId="0" borderId="13" xfId="2" applyFont="1" applyFill="1" applyBorder="1" applyAlignment="1">
      <alignment horizontal="center" vertical="center" wrapText="1"/>
    </xf>
    <xf numFmtId="49" fontId="50" fillId="0" borderId="13" xfId="16" applyNumberFormat="1" applyFont="1" applyBorder="1" applyAlignment="1">
      <alignment horizontal="center" vertical="center" wrapText="1"/>
    </xf>
    <xf numFmtId="2" fontId="50" fillId="0" borderId="13" xfId="13" applyNumberFormat="1" applyFont="1" applyBorder="1" applyAlignment="1">
      <alignment horizontal="center" vertical="center" wrapText="1"/>
    </xf>
    <xf numFmtId="0" fontId="69" fillId="0" borderId="13" xfId="13" applyFont="1" applyBorder="1" applyAlignment="1">
      <alignment horizontal="center" vertical="center"/>
    </xf>
    <xf numFmtId="0" fontId="76" fillId="0" borderId="13" xfId="13" applyFont="1" applyBorder="1" applyAlignment="1">
      <alignment horizontal="center" vertical="center"/>
    </xf>
    <xf numFmtId="49" fontId="84" fillId="0" borderId="13" xfId="13" applyNumberFormat="1" applyFont="1" applyBorder="1" applyAlignment="1">
      <alignment horizontal="center" vertical="center" wrapText="1"/>
    </xf>
    <xf numFmtId="16" fontId="50" fillId="0" borderId="13" xfId="13" applyNumberFormat="1" applyFont="1" applyBorder="1" applyAlignment="1">
      <alignment horizontal="center" vertical="center" wrapText="1"/>
    </xf>
    <xf numFmtId="1" fontId="50" fillId="0" borderId="13" xfId="13" applyNumberFormat="1" applyFont="1" applyBorder="1" applyAlignment="1">
      <alignment horizontal="center" vertical="center" wrapText="1"/>
    </xf>
    <xf numFmtId="44" fontId="50" fillId="0" borderId="13" xfId="14" applyFont="1" applyFill="1" applyBorder="1" applyAlignment="1">
      <alignment horizontal="center" vertical="center"/>
    </xf>
    <xf numFmtId="0" fontId="62" fillId="0" borderId="13" xfId="13" applyFont="1" applyBorder="1" applyAlignment="1">
      <alignment horizontal="center" vertical="center"/>
    </xf>
    <xf numFmtId="0" fontId="50" fillId="0" borderId="35" xfId="0" applyFont="1" applyBorder="1" applyAlignment="1">
      <alignment horizontal="center" vertical="center" wrapText="1"/>
    </xf>
    <xf numFmtId="0" fontId="50" fillId="0" borderId="15" xfId="0" applyFont="1" applyBorder="1" applyAlignment="1">
      <alignment vertical="center" wrapText="1"/>
    </xf>
    <xf numFmtId="0" fontId="91" fillId="0" borderId="13" xfId="0" applyFont="1" applyBorder="1" applyAlignment="1">
      <alignment vertical="center"/>
    </xf>
    <xf numFmtId="0" fontId="55" fillId="0" borderId="13" xfId="0" applyFont="1" applyBorder="1" applyAlignment="1">
      <alignment vertical="center"/>
    </xf>
    <xf numFmtId="0" fontId="53" fillId="0" borderId="13" xfId="0" applyFont="1" applyBorder="1" applyAlignment="1">
      <alignment horizontal="left" vertical="center" wrapText="1"/>
    </xf>
    <xf numFmtId="44" fontId="50" fillId="0" borderId="35" xfId="14" applyFont="1" applyFill="1" applyBorder="1" applyAlignment="1">
      <alignment horizontal="center" vertical="center"/>
    </xf>
    <xf numFmtId="44" fontId="53" fillId="0" borderId="13" xfId="14" quotePrefix="1" applyFont="1" applyFill="1" applyBorder="1" applyAlignment="1">
      <alignment horizontal="center" vertical="center"/>
    </xf>
    <xf numFmtId="49" fontId="51" fillId="2" borderId="13" xfId="0" quotePrefix="1" applyNumberFormat="1" applyFont="1" applyFill="1" applyBorder="1" applyAlignment="1">
      <alignment horizontal="center" vertical="center" wrapText="1"/>
    </xf>
    <xf numFmtId="49" fontId="51" fillId="0" borderId="13" xfId="13" applyNumberFormat="1" applyFont="1" applyBorder="1" applyAlignment="1">
      <alignment horizontal="center" vertical="center"/>
    </xf>
    <xf numFmtId="0" fontId="53" fillId="0" borderId="15" xfId="0" applyFont="1" applyBorder="1" applyAlignment="1">
      <alignment vertical="center" wrapText="1"/>
    </xf>
    <xf numFmtId="0" fontId="81" fillId="15" borderId="15" xfId="13" applyFont="1" applyFill="1" applyBorder="1" applyAlignment="1">
      <alignment vertical="center" wrapText="1"/>
    </xf>
    <xf numFmtId="0" fontId="92" fillId="0" borderId="13" xfId="0" applyFont="1" applyBorder="1" applyAlignment="1">
      <alignment horizontal="center" vertical="center" wrapText="1"/>
    </xf>
    <xf numFmtId="0" fontId="93" fillId="0" borderId="13" xfId="0" applyFont="1" applyBorder="1" applyAlignment="1">
      <alignment horizontal="center" vertical="center" wrapText="1"/>
    </xf>
    <xf numFmtId="0" fontId="92" fillId="0" borderId="13" xfId="0" applyFont="1" applyBorder="1" applyAlignment="1">
      <alignment horizontal="center" vertical="center"/>
    </xf>
    <xf numFmtId="44" fontId="90" fillId="0" borderId="15" xfId="14" quotePrefix="1" applyFont="1" applyFill="1" applyBorder="1" applyAlignment="1">
      <alignment horizontal="center" vertical="center"/>
    </xf>
    <xf numFmtId="16" fontId="53" fillId="0" borderId="13" xfId="13" applyNumberFormat="1" applyFont="1" applyBorder="1" applyAlignment="1">
      <alignment horizontal="center" vertical="center" wrapText="1"/>
    </xf>
    <xf numFmtId="0" fontId="51" fillId="0" borderId="13" xfId="34" applyFont="1" applyBorder="1" applyAlignment="1">
      <alignment horizontal="center" vertical="center" wrapText="1"/>
    </xf>
    <xf numFmtId="0" fontId="89" fillId="15" borderId="13" xfId="13" applyFont="1" applyFill="1" applyBorder="1" applyAlignment="1">
      <alignment horizontal="center" vertical="center" wrapText="1"/>
    </xf>
    <xf numFmtId="0" fontId="52" fillId="6" borderId="32" xfId="13" applyFont="1" applyFill="1" applyBorder="1" applyAlignment="1">
      <alignment horizontal="center" vertical="center"/>
    </xf>
    <xf numFmtId="0" fontId="52" fillId="13" borderId="32" xfId="13" applyFont="1" applyFill="1" applyBorder="1" applyAlignment="1">
      <alignment horizontal="center" vertical="center"/>
    </xf>
    <xf numFmtId="0" fontId="4" fillId="14" borderId="32" xfId="13" applyFill="1" applyBorder="1" applyAlignment="1">
      <alignment horizontal="center" vertical="center"/>
    </xf>
    <xf numFmtId="0" fontId="4" fillId="2" borderId="32" xfId="13" applyFill="1" applyBorder="1" applyAlignment="1">
      <alignment horizontal="center" vertical="center"/>
    </xf>
    <xf numFmtId="0" fontId="4" fillId="2" borderId="39" xfId="13" applyFill="1" applyBorder="1" applyAlignment="1">
      <alignment horizontal="center" vertical="center"/>
    </xf>
    <xf numFmtId="2" fontId="50" fillId="0" borderId="13" xfId="13" applyNumberFormat="1" applyFont="1" applyBorder="1" applyAlignment="1">
      <alignment horizontal="center" vertical="center"/>
    </xf>
    <xf numFmtId="0" fontId="50" fillId="14" borderId="15" xfId="0" applyFont="1" applyFill="1" applyBorder="1" applyAlignment="1">
      <alignment horizontal="center" vertical="center" wrapText="1"/>
    </xf>
    <xf numFmtId="0" fontId="52" fillId="21" borderId="13" xfId="13" applyFont="1" applyFill="1" applyBorder="1" applyAlignment="1">
      <alignment horizontal="left" vertical="center"/>
    </xf>
    <xf numFmtId="165" fontId="51" fillId="0" borderId="0" xfId="13" applyNumberFormat="1" applyFont="1"/>
    <xf numFmtId="165" fontId="61" fillId="0" borderId="0" xfId="13" applyNumberFormat="1" applyFont="1" applyAlignment="1">
      <alignment horizontal="center" wrapText="1"/>
    </xf>
    <xf numFmtId="165" fontId="54" fillId="0" borderId="0" xfId="13" quotePrefix="1" applyNumberFormat="1" applyFont="1" applyAlignment="1">
      <alignment horizontal="center" wrapText="1"/>
    </xf>
    <xf numFmtId="165" fontId="52" fillId="21" borderId="13" xfId="13" applyNumberFormat="1" applyFont="1" applyFill="1" applyBorder="1" applyAlignment="1">
      <alignment horizontal="left" vertical="center"/>
    </xf>
    <xf numFmtId="165" fontId="67" fillId="2" borderId="13" xfId="13" applyNumberFormat="1" applyFont="1" applyFill="1" applyBorder="1" applyAlignment="1">
      <alignment horizontal="center" vertical="center"/>
    </xf>
    <xf numFmtId="165" fontId="52" fillId="6" borderId="13" xfId="13" applyNumberFormat="1" applyFont="1" applyFill="1" applyBorder="1" applyAlignment="1">
      <alignment horizontal="left" vertical="center"/>
    </xf>
    <xf numFmtId="165" fontId="67" fillId="2" borderId="13" xfId="16" applyNumberFormat="1" applyFont="1" applyFill="1" applyBorder="1" applyAlignment="1">
      <alignment horizontal="center" vertical="center" wrapText="1"/>
    </xf>
    <xf numFmtId="165" fontId="50" fillId="2" borderId="13" xfId="16" applyNumberFormat="1" applyFont="1" applyFill="1" applyBorder="1" applyAlignment="1">
      <alignment horizontal="center" vertical="center" wrapText="1"/>
    </xf>
    <xf numFmtId="165" fontId="76" fillId="2" borderId="13" xfId="13" applyNumberFormat="1" applyFont="1" applyFill="1" applyBorder="1" applyAlignment="1">
      <alignment horizontal="center" vertical="center"/>
    </xf>
    <xf numFmtId="165" fontId="52" fillId="13" borderId="13" xfId="13" applyNumberFormat="1" applyFont="1" applyFill="1" applyBorder="1" applyAlignment="1">
      <alignment horizontal="left" vertical="center"/>
    </xf>
    <xf numFmtId="165" fontId="76" fillId="2" borderId="21" xfId="13" applyNumberFormat="1" applyFont="1" applyFill="1" applyBorder="1" applyAlignment="1">
      <alignment horizontal="center" vertical="center"/>
    </xf>
    <xf numFmtId="165" fontId="76" fillId="14" borderId="13" xfId="13" applyNumberFormat="1" applyFont="1" applyFill="1" applyBorder="1" applyAlignment="1">
      <alignment horizontal="center" vertical="center"/>
    </xf>
    <xf numFmtId="165" fontId="76" fillId="0" borderId="13" xfId="13" applyNumberFormat="1" applyFont="1" applyBorder="1" applyAlignment="1">
      <alignment horizontal="center" vertical="center"/>
    </xf>
    <xf numFmtId="165" fontId="81" fillId="15" borderId="13" xfId="13" applyNumberFormat="1" applyFont="1" applyFill="1" applyBorder="1" applyAlignment="1">
      <alignment vertical="center" wrapText="1"/>
    </xf>
    <xf numFmtId="165" fontId="4" fillId="0" borderId="0" xfId="13" applyNumberFormat="1"/>
    <xf numFmtId="0" fontId="70" fillId="22" borderId="0" xfId="13" applyFont="1" applyFill="1"/>
    <xf numFmtId="0" fontId="58" fillId="22" borderId="0" xfId="13" applyFont="1" applyFill="1" applyAlignment="1">
      <alignment vertical="center"/>
    </xf>
    <xf numFmtId="14" fontId="70" fillId="22" borderId="0" xfId="13" applyNumberFormat="1" applyFont="1" applyFill="1"/>
    <xf numFmtId="0" fontId="70" fillId="22" borderId="0" xfId="13" applyFont="1" applyFill="1" applyAlignment="1">
      <alignment horizontal="center"/>
    </xf>
    <xf numFmtId="0" fontId="60" fillId="22" borderId="0" xfId="13" applyFont="1" applyFill="1" applyAlignment="1">
      <alignment vertical="center"/>
    </xf>
    <xf numFmtId="165" fontId="96" fillId="23" borderId="41" xfId="13" applyNumberFormat="1" applyFont="1" applyFill="1" applyBorder="1"/>
    <xf numFmtId="165" fontId="95" fillId="23" borderId="42" xfId="13" applyNumberFormat="1" applyFont="1" applyFill="1" applyBorder="1" applyAlignment="1">
      <alignment vertical="center"/>
    </xf>
    <xf numFmtId="0" fontId="28" fillId="0" borderId="3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5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2" fontId="28" fillId="0" borderId="3" xfId="0" applyNumberFormat="1" applyFont="1" applyBorder="1" applyAlignment="1">
      <alignment horizontal="center" vertical="center" wrapText="1"/>
    </xf>
    <xf numFmtId="2" fontId="28" fillId="0" borderId="1" xfId="0" applyNumberFormat="1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wrapText="1"/>
    </xf>
    <xf numFmtId="49" fontId="28" fillId="0" borderId="3" xfId="0" applyNumberFormat="1" applyFont="1" applyBorder="1" applyAlignment="1">
      <alignment horizontal="left" vertical="center" wrapText="1"/>
    </xf>
    <xf numFmtId="49" fontId="28" fillId="0" borderId="1" xfId="0" applyNumberFormat="1" applyFont="1" applyBorder="1" applyAlignment="1">
      <alignment horizontal="left" vertical="center" wrapText="1"/>
    </xf>
    <xf numFmtId="49" fontId="28" fillId="0" borderId="3" xfId="0" applyNumberFormat="1" applyFont="1" applyBorder="1" applyAlignment="1">
      <alignment horizontal="right" vertical="center" wrapText="1"/>
    </xf>
    <xf numFmtId="49" fontId="28" fillId="0" borderId="1" xfId="0" applyNumberFormat="1" applyFont="1" applyBorder="1" applyAlignment="1">
      <alignment horizontal="right" vertical="center" wrapText="1"/>
    </xf>
    <xf numFmtId="49" fontId="28" fillId="0" borderId="3" xfId="0" applyNumberFormat="1" applyFont="1" applyBorder="1" applyAlignment="1">
      <alignment horizontal="center" vertical="center"/>
    </xf>
    <xf numFmtId="49" fontId="31" fillId="0" borderId="1" xfId="0" applyNumberFormat="1" applyFont="1" applyBorder="1" applyAlignment="1">
      <alignment horizontal="left" vertical="center" wrapText="1"/>
    </xf>
    <xf numFmtId="49" fontId="31" fillId="0" borderId="1" xfId="0" applyNumberFormat="1" applyFont="1" applyBorder="1" applyAlignment="1">
      <alignment horizontal="right" vertical="center" wrapText="1"/>
    </xf>
    <xf numFmtId="0" fontId="28" fillId="0" borderId="3" xfId="0" quotePrefix="1" applyFont="1" applyBorder="1" applyAlignment="1">
      <alignment horizontal="center" vertical="center" wrapText="1"/>
    </xf>
    <xf numFmtId="0" fontId="28" fillId="0" borderId="1" xfId="0" quotePrefix="1" applyFont="1" applyBorder="1" applyAlignment="1">
      <alignment horizontal="center" vertical="center" wrapText="1"/>
    </xf>
    <xf numFmtId="44" fontId="28" fillId="2" borderId="3" xfId="2" quotePrefix="1" applyFont="1" applyFill="1" applyBorder="1" applyAlignment="1">
      <alignment horizontal="center" vertical="center" wrapText="1"/>
    </xf>
    <xf numFmtId="44" fontId="28" fillId="2" borderId="1" xfId="2" quotePrefix="1" applyFont="1" applyFill="1" applyBorder="1" applyAlignment="1">
      <alignment horizontal="center" vertical="center" wrapText="1"/>
    </xf>
    <xf numFmtId="2" fontId="28" fillId="2" borderId="3" xfId="0" quotePrefix="1" applyNumberFormat="1" applyFont="1" applyFill="1" applyBorder="1" applyAlignment="1">
      <alignment horizontal="center" vertical="center" wrapText="1"/>
    </xf>
    <xf numFmtId="2" fontId="28" fillId="2" borderId="1" xfId="0" quotePrefix="1" applyNumberFormat="1" applyFont="1" applyFill="1" applyBorder="1" applyAlignment="1">
      <alignment horizontal="center" vertical="center" wrapText="1"/>
    </xf>
    <xf numFmtId="0" fontId="19" fillId="0" borderId="0" xfId="0" quotePrefix="1" applyFont="1" applyAlignment="1">
      <alignment horizontal="center" wrapText="1"/>
    </xf>
    <xf numFmtId="0" fontId="28" fillId="0" borderId="1" xfId="0" applyFont="1" applyBorder="1" applyAlignment="1">
      <alignment horizontal="center" vertical="center" wrapText="1"/>
    </xf>
    <xf numFmtId="165" fontId="28" fillId="0" borderId="1" xfId="0" quotePrefix="1" applyNumberFormat="1" applyFont="1" applyBorder="1" applyAlignment="1">
      <alignment vertical="center" wrapText="1"/>
    </xf>
    <xf numFmtId="165" fontId="28" fillId="0" borderId="1" xfId="0" applyNumberFormat="1" applyFont="1" applyBorder="1" applyAlignment="1">
      <alignment vertical="center" wrapText="1"/>
    </xf>
    <xf numFmtId="44" fontId="28" fillId="0" borderId="1" xfId="2" quotePrefix="1" applyFont="1" applyFill="1" applyBorder="1" applyAlignment="1">
      <alignment vertical="center" wrapText="1"/>
    </xf>
    <xf numFmtId="44" fontId="28" fillId="0" borderId="1" xfId="2" applyFont="1" applyFill="1" applyBorder="1" applyAlignment="1">
      <alignment vertical="center" wrapText="1"/>
    </xf>
    <xf numFmtId="44" fontId="29" fillId="2" borderId="3" xfId="2" quotePrefix="1" applyFont="1" applyFill="1" applyBorder="1" applyAlignment="1">
      <alignment horizontal="center" vertical="center"/>
    </xf>
    <xf numFmtId="44" fontId="29" fillId="2" borderId="1" xfId="2" quotePrefix="1" applyFont="1" applyFill="1" applyBorder="1" applyAlignment="1">
      <alignment horizontal="center" vertical="center"/>
    </xf>
    <xf numFmtId="44" fontId="29" fillId="0" borderId="1" xfId="2" quotePrefix="1" applyFont="1" applyFill="1" applyBorder="1" applyAlignment="1">
      <alignment horizontal="center" vertical="center"/>
    </xf>
    <xf numFmtId="49" fontId="28" fillId="0" borderId="1" xfId="0" quotePrefix="1" applyNumberFormat="1" applyFont="1" applyBorder="1" applyAlignment="1">
      <alignment horizontal="center" vertical="center" wrapText="1"/>
    </xf>
    <xf numFmtId="165" fontId="38" fillId="0" borderId="1" xfId="0" quotePrefix="1" applyNumberFormat="1" applyFont="1" applyBorder="1" applyAlignment="1">
      <alignment horizontal="center" vertical="center"/>
    </xf>
    <xf numFmtId="44" fontId="28" fillId="0" borderId="1" xfId="2" quotePrefix="1" applyFont="1" applyFill="1" applyBorder="1" applyAlignment="1">
      <alignment horizontal="center" vertical="center" wrapText="1"/>
    </xf>
    <xf numFmtId="44" fontId="28" fillId="0" borderId="1" xfId="2" applyFont="1" applyFill="1" applyBorder="1" applyAlignment="1">
      <alignment horizontal="center" vertical="center" wrapText="1"/>
    </xf>
    <xf numFmtId="49" fontId="28" fillId="0" borderId="3" xfId="0" applyNumberFormat="1" applyFont="1" applyBorder="1" applyAlignment="1">
      <alignment horizontal="center" vertical="center" wrapText="1"/>
    </xf>
    <xf numFmtId="0" fontId="27" fillId="0" borderId="1" xfId="0" quotePrefix="1" applyFont="1" applyBorder="1" applyAlignment="1">
      <alignment horizontal="left" vertical="top" wrapText="1"/>
    </xf>
    <xf numFmtId="49" fontId="27" fillId="0" borderId="1" xfId="0" applyNumberFormat="1" applyFont="1" applyBorder="1" applyAlignment="1">
      <alignment horizontal="left" vertical="top" wrapText="1"/>
    </xf>
    <xf numFmtId="49" fontId="27" fillId="0" borderId="3" xfId="0" applyNumberFormat="1" applyFont="1" applyBorder="1" applyAlignment="1">
      <alignment horizontal="left" vertical="top"/>
    </xf>
    <xf numFmtId="49" fontId="27" fillId="0" borderId="1" xfId="0" applyNumberFormat="1" applyFont="1" applyBorder="1" applyAlignment="1">
      <alignment horizontal="left" vertical="top"/>
    </xf>
    <xf numFmtId="0" fontId="95" fillId="23" borderId="40" xfId="13" applyFont="1" applyFill="1" applyBorder="1" applyAlignment="1">
      <alignment horizontal="center" vertical="center"/>
    </xf>
    <xf numFmtId="0" fontId="95" fillId="23" borderId="41" xfId="13" applyFont="1" applyFill="1" applyBorder="1" applyAlignment="1">
      <alignment horizontal="center" vertical="center"/>
    </xf>
    <xf numFmtId="0" fontId="52" fillId="5" borderId="17" xfId="13" applyFont="1" applyFill="1" applyBorder="1" applyAlignment="1">
      <alignment horizontal="center" vertical="center" wrapText="1"/>
    </xf>
    <xf numFmtId="0" fontId="52" fillId="5" borderId="13" xfId="13" applyFont="1" applyFill="1" applyBorder="1" applyAlignment="1">
      <alignment horizontal="center" vertical="center" wrapText="1"/>
    </xf>
    <xf numFmtId="49" fontId="94" fillId="14" borderId="33" xfId="13" applyNumberFormat="1" applyFont="1" applyFill="1" applyBorder="1" applyAlignment="1">
      <alignment horizontal="left" vertical="center" wrapText="1"/>
    </xf>
    <xf numFmtId="49" fontId="94" fillId="14" borderId="34" xfId="13" applyNumberFormat="1" applyFont="1" applyFill="1" applyBorder="1" applyAlignment="1">
      <alignment horizontal="left" vertical="center" wrapText="1"/>
    </xf>
    <xf numFmtId="49" fontId="94" fillId="14" borderId="35" xfId="13" applyNumberFormat="1" applyFont="1" applyFill="1" applyBorder="1" applyAlignment="1">
      <alignment horizontal="left" vertical="center" wrapText="1"/>
    </xf>
    <xf numFmtId="49" fontId="50" fillId="0" borderId="29" xfId="13" applyNumberFormat="1" applyFont="1" applyBorder="1" applyAlignment="1">
      <alignment horizontal="center" vertical="center" wrapText="1"/>
    </xf>
    <xf numFmtId="49" fontId="50" fillId="0" borderId="30" xfId="13" applyNumberFormat="1" applyFont="1" applyBorder="1" applyAlignment="1">
      <alignment horizontal="center" vertical="center" wrapText="1"/>
    </xf>
    <xf numFmtId="49" fontId="50" fillId="0" borderId="15" xfId="13" applyNumberFormat="1" applyFont="1" applyBorder="1" applyAlignment="1">
      <alignment horizontal="center" vertical="center" wrapText="1"/>
    </xf>
    <xf numFmtId="49" fontId="53" fillId="0" borderId="36" xfId="13" applyNumberFormat="1" applyFont="1" applyBorder="1" applyAlignment="1">
      <alignment horizontal="center" vertical="center" wrapText="1"/>
    </xf>
    <xf numFmtId="49" fontId="53" fillId="0" borderId="37" xfId="13" applyNumberFormat="1" applyFont="1" applyBorder="1" applyAlignment="1">
      <alignment horizontal="center" vertical="center" wrapText="1"/>
    </xf>
    <xf numFmtId="49" fontId="53" fillId="0" borderId="38" xfId="13" applyNumberFormat="1" applyFont="1" applyBorder="1" applyAlignment="1">
      <alignment horizontal="center" vertical="center" wrapText="1"/>
    </xf>
    <xf numFmtId="0" fontId="79" fillId="5" borderId="25" xfId="13" quotePrefix="1" applyFont="1" applyFill="1" applyBorder="1" applyAlignment="1">
      <alignment horizontal="center" vertical="center" wrapText="1"/>
    </xf>
    <xf numFmtId="0" fontId="79" fillId="5" borderId="15" xfId="13" quotePrefix="1" applyFont="1" applyFill="1" applyBorder="1" applyAlignment="1">
      <alignment horizontal="center" vertical="center" wrapText="1"/>
    </xf>
    <xf numFmtId="0" fontId="64" fillId="5" borderId="26" xfId="13" quotePrefix="1" applyFont="1" applyFill="1" applyBorder="1" applyAlignment="1">
      <alignment horizontal="center" vertical="center"/>
    </xf>
    <xf numFmtId="0" fontId="64" fillId="5" borderId="16" xfId="13" quotePrefix="1" applyFont="1" applyFill="1" applyBorder="1" applyAlignment="1">
      <alignment horizontal="center" vertical="center"/>
    </xf>
    <xf numFmtId="2" fontId="56" fillId="0" borderId="29" xfId="0" applyNumberFormat="1" applyFont="1" applyBorder="1" applyAlignment="1">
      <alignment horizontal="center" vertical="center"/>
    </xf>
    <xf numFmtId="2" fontId="56" fillId="0" borderId="15" xfId="0" applyNumberFormat="1" applyFont="1" applyBorder="1" applyAlignment="1">
      <alignment horizontal="center" vertical="center"/>
    </xf>
    <xf numFmtId="0" fontId="64" fillId="5" borderId="17" xfId="13" applyFont="1" applyFill="1" applyBorder="1" applyAlignment="1">
      <alignment horizontal="center" vertical="center" wrapText="1"/>
    </xf>
    <xf numFmtId="0" fontId="64" fillId="5" borderId="13" xfId="13" applyFont="1" applyFill="1" applyBorder="1" applyAlignment="1">
      <alignment horizontal="center" vertical="center" wrapText="1"/>
    </xf>
    <xf numFmtId="0" fontId="64" fillId="5" borderId="25" xfId="13" applyFont="1" applyFill="1" applyBorder="1" applyAlignment="1">
      <alignment horizontal="center" vertical="center" wrapText="1"/>
    </xf>
    <xf numFmtId="0" fontId="64" fillId="5" borderId="15" xfId="13" applyFont="1" applyFill="1" applyBorder="1" applyAlignment="1">
      <alignment horizontal="center" vertical="center" wrapText="1"/>
    </xf>
    <xf numFmtId="0" fontId="80" fillId="13" borderId="14" xfId="13" applyFont="1" applyFill="1" applyBorder="1" applyAlignment="1">
      <alignment horizontal="left" vertical="center"/>
    </xf>
    <xf numFmtId="0" fontId="80" fillId="13" borderId="13" xfId="13" applyFont="1" applyFill="1" applyBorder="1" applyAlignment="1">
      <alignment horizontal="left" vertical="center"/>
    </xf>
    <xf numFmtId="49" fontId="50" fillId="2" borderId="29" xfId="13" applyNumberFormat="1" applyFont="1" applyFill="1" applyBorder="1" applyAlignment="1">
      <alignment horizontal="center" vertical="center"/>
    </xf>
    <xf numFmtId="49" fontId="50" fillId="2" borderId="15" xfId="13" applyNumberFormat="1" applyFont="1" applyFill="1" applyBorder="1" applyAlignment="1">
      <alignment horizontal="center" vertical="center"/>
    </xf>
    <xf numFmtId="49" fontId="53" fillId="2" borderId="14" xfId="13" applyNumberFormat="1" applyFont="1" applyFill="1" applyBorder="1" applyAlignment="1">
      <alignment horizontal="center" vertical="center" wrapText="1"/>
    </xf>
    <xf numFmtId="49" fontId="53" fillId="2" borderId="23" xfId="13" applyNumberFormat="1" applyFont="1" applyFill="1" applyBorder="1" applyAlignment="1">
      <alignment horizontal="center" vertical="center" wrapText="1"/>
    </xf>
    <xf numFmtId="49" fontId="50" fillId="2" borderId="13" xfId="13" quotePrefix="1" applyNumberFormat="1" applyFont="1" applyFill="1" applyBorder="1" applyAlignment="1">
      <alignment horizontal="center" vertical="center" wrapText="1"/>
    </xf>
    <xf numFmtId="49" fontId="50" fillId="2" borderId="21" xfId="13" quotePrefix="1" applyNumberFormat="1" applyFont="1" applyFill="1" applyBorder="1" applyAlignment="1">
      <alignment horizontal="center" vertical="center" wrapText="1"/>
    </xf>
    <xf numFmtId="49" fontId="50" fillId="0" borderId="29" xfId="13" quotePrefix="1" applyNumberFormat="1" applyFont="1" applyBorder="1" applyAlignment="1">
      <alignment horizontal="center" vertical="center" wrapText="1"/>
    </xf>
    <xf numFmtId="49" fontId="50" fillId="0" borderId="30" xfId="13" quotePrefix="1" applyNumberFormat="1" applyFont="1" applyBorder="1" applyAlignment="1">
      <alignment horizontal="center" vertical="center" wrapText="1"/>
    </xf>
    <xf numFmtId="49" fontId="50" fillId="0" borderId="15" xfId="13" quotePrefix="1" applyNumberFormat="1" applyFont="1" applyBorder="1" applyAlignment="1">
      <alignment horizontal="center" vertical="center" wrapText="1"/>
    </xf>
    <xf numFmtId="49" fontId="53" fillId="0" borderId="27" xfId="13" applyNumberFormat="1" applyFont="1" applyBorder="1" applyAlignment="1">
      <alignment horizontal="center" vertical="center" wrapText="1"/>
    </xf>
    <xf numFmtId="49" fontId="53" fillId="0" borderId="28" xfId="13" applyNumberFormat="1" applyFont="1" applyBorder="1" applyAlignment="1">
      <alignment horizontal="center" vertical="center" wrapText="1"/>
    </xf>
    <xf numFmtId="49" fontId="53" fillId="0" borderId="16" xfId="13" applyNumberFormat="1" applyFont="1" applyBorder="1" applyAlignment="1">
      <alignment horizontal="center" vertical="center" wrapText="1"/>
    </xf>
    <xf numFmtId="49" fontId="53" fillId="2" borderId="27" xfId="13" applyNumberFormat="1" applyFont="1" applyFill="1" applyBorder="1" applyAlignment="1">
      <alignment horizontal="center" vertical="center" wrapText="1"/>
    </xf>
    <xf numFmtId="49" fontId="53" fillId="2" borderId="28" xfId="13" applyNumberFormat="1" applyFont="1" applyFill="1" applyBorder="1" applyAlignment="1">
      <alignment horizontal="center" vertical="center" wrapText="1"/>
    </xf>
    <xf numFmtId="49" fontId="53" fillId="2" borderId="16" xfId="13" applyNumberFormat="1" applyFont="1" applyFill="1" applyBorder="1" applyAlignment="1">
      <alignment horizontal="center" vertical="center" wrapText="1"/>
    </xf>
    <xf numFmtId="49" fontId="50" fillId="2" borderId="29" xfId="13" quotePrefix="1" applyNumberFormat="1" applyFont="1" applyFill="1" applyBorder="1" applyAlignment="1">
      <alignment horizontal="center" vertical="center" wrapText="1"/>
    </xf>
    <xf numFmtId="49" fontId="50" fillId="2" borderId="30" xfId="13" quotePrefix="1" applyNumberFormat="1" applyFont="1" applyFill="1" applyBorder="1" applyAlignment="1">
      <alignment horizontal="center" vertical="center" wrapText="1"/>
    </xf>
    <xf numFmtId="49" fontId="50" fillId="2" borderId="15" xfId="13" quotePrefix="1" applyNumberFormat="1" applyFont="1" applyFill="1" applyBorder="1" applyAlignment="1">
      <alignment horizontal="center" vertical="center" wrapText="1"/>
    </xf>
    <xf numFmtId="16" fontId="50" fillId="2" borderId="29" xfId="1" quotePrefix="1" applyNumberFormat="1" applyFont="1" applyFill="1" applyBorder="1" applyAlignment="1">
      <alignment horizontal="center" vertical="center"/>
    </xf>
    <xf numFmtId="16" fontId="50" fillId="2" borderId="15" xfId="1" quotePrefix="1" applyNumberFormat="1" applyFont="1" applyFill="1" applyBorder="1" applyAlignment="1">
      <alignment horizontal="center" vertical="center"/>
    </xf>
    <xf numFmtId="44" fontId="55" fillId="0" borderId="29" xfId="2" quotePrefix="1" applyFont="1" applyFill="1" applyBorder="1" applyAlignment="1">
      <alignment horizontal="center" vertical="center"/>
    </xf>
    <xf numFmtId="44" fontId="55" fillId="0" borderId="15" xfId="2" quotePrefix="1" applyFont="1" applyFill="1" applyBorder="1" applyAlignment="1">
      <alignment horizontal="center" vertical="center"/>
    </xf>
    <xf numFmtId="49" fontId="50" fillId="12" borderId="29" xfId="0" applyNumberFormat="1" applyFont="1" applyFill="1" applyBorder="1" applyAlignment="1">
      <alignment horizontal="center" vertical="center"/>
    </xf>
    <xf numFmtId="49" fontId="50" fillId="12" borderId="15" xfId="0" applyNumberFormat="1" applyFont="1" applyFill="1" applyBorder="1" applyAlignment="1">
      <alignment horizontal="center" vertical="center"/>
    </xf>
    <xf numFmtId="44" fontId="50" fillId="2" borderId="29" xfId="14" applyFont="1" applyFill="1" applyBorder="1" applyAlignment="1">
      <alignment horizontal="center" vertical="center"/>
    </xf>
    <xf numFmtId="44" fontId="50" fillId="2" borderId="15" xfId="14" applyFont="1" applyFill="1" applyBorder="1" applyAlignment="1">
      <alignment horizontal="center" vertical="center"/>
    </xf>
    <xf numFmtId="44" fontId="50" fillId="2" borderId="29" xfId="14" quotePrefix="1" applyFont="1" applyFill="1" applyBorder="1" applyAlignment="1">
      <alignment horizontal="center" vertical="center"/>
    </xf>
    <xf numFmtId="44" fontId="50" fillId="2" borderId="15" xfId="14" quotePrefix="1" applyFont="1" applyFill="1" applyBorder="1" applyAlignment="1">
      <alignment horizontal="center" vertical="center"/>
    </xf>
    <xf numFmtId="2" fontId="51" fillId="0" borderId="29" xfId="13" applyNumberFormat="1" applyFont="1" applyBorder="1" applyAlignment="1">
      <alignment horizontal="center" vertical="center"/>
    </xf>
    <xf numFmtId="2" fontId="51" fillId="0" borderId="15" xfId="13" applyNumberFormat="1" applyFont="1" applyBorder="1" applyAlignment="1">
      <alignment horizontal="center" vertical="center"/>
    </xf>
    <xf numFmtId="0" fontId="51" fillId="0" borderId="29" xfId="13" applyFont="1" applyBorder="1" applyAlignment="1">
      <alignment horizontal="center" vertical="center"/>
    </xf>
    <xf numFmtId="0" fontId="51" fillId="0" borderId="15" xfId="13" applyFont="1" applyBorder="1" applyAlignment="1">
      <alignment horizontal="center" vertical="center"/>
    </xf>
    <xf numFmtId="49" fontId="53" fillId="2" borderId="14" xfId="13" applyNumberFormat="1" applyFont="1" applyFill="1" applyBorder="1" applyAlignment="1">
      <alignment horizontal="left" vertical="center" wrapText="1"/>
    </xf>
    <xf numFmtId="49" fontId="50" fillId="2" borderId="13" xfId="13" applyNumberFormat="1" applyFont="1" applyFill="1" applyBorder="1" applyAlignment="1">
      <alignment horizontal="center" vertical="center"/>
    </xf>
    <xf numFmtId="44" fontId="64" fillId="5" borderId="17" xfId="2" applyFont="1" applyFill="1" applyBorder="1" applyAlignment="1">
      <alignment horizontal="center" vertical="center" wrapText="1"/>
    </xf>
    <xf numFmtId="44" fontId="64" fillId="5" borderId="13" xfId="2" applyFont="1" applyFill="1" applyBorder="1" applyAlignment="1">
      <alignment horizontal="center" vertical="center" wrapText="1"/>
    </xf>
    <xf numFmtId="49" fontId="50" fillId="2" borderId="13" xfId="13" applyNumberFormat="1" applyFont="1" applyFill="1" applyBorder="1" applyAlignment="1">
      <alignment horizontal="center" vertical="center" wrapText="1"/>
    </xf>
    <xf numFmtId="0" fontId="80" fillId="6" borderId="14" xfId="13" applyFont="1" applyFill="1" applyBorder="1" applyAlignment="1">
      <alignment horizontal="left" vertical="center"/>
    </xf>
    <xf numFmtId="0" fontId="80" fillId="6" borderId="13" xfId="13" applyFont="1" applyFill="1" applyBorder="1" applyAlignment="1">
      <alignment horizontal="left" vertical="center"/>
    </xf>
    <xf numFmtId="0" fontId="52" fillId="21" borderId="25" xfId="13" applyFont="1" applyFill="1" applyBorder="1" applyAlignment="1">
      <alignment horizontal="center" vertical="center" wrapText="1"/>
    </xf>
    <xf numFmtId="0" fontId="52" fillId="21" borderId="15" xfId="13" applyFont="1" applyFill="1" applyBorder="1" applyAlignment="1">
      <alignment horizontal="center" vertical="center" wrapText="1"/>
    </xf>
    <xf numFmtId="165" fontId="52" fillId="21" borderId="25" xfId="13" applyNumberFormat="1" applyFont="1" applyFill="1" applyBorder="1" applyAlignment="1">
      <alignment horizontal="center" vertical="center" wrapText="1"/>
    </xf>
    <xf numFmtId="165" fontId="52" fillId="21" borderId="15" xfId="13" applyNumberFormat="1" applyFont="1" applyFill="1" applyBorder="1" applyAlignment="1">
      <alignment horizontal="center" vertical="center" wrapText="1"/>
    </xf>
    <xf numFmtId="0" fontId="62" fillId="2" borderId="29" xfId="13" applyFont="1" applyFill="1" applyBorder="1" applyAlignment="1">
      <alignment horizontal="center" vertical="center"/>
    </xf>
    <xf numFmtId="0" fontId="62" fillId="2" borderId="30" xfId="13" applyFont="1" applyFill="1" applyBorder="1" applyAlignment="1">
      <alignment horizontal="center" vertical="center"/>
    </xf>
    <xf numFmtId="0" fontId="62" fillId="2" borderId="31" xfId="13" applyFont="1" applyFill="1" applyBorder="1" applyAlignment="1">
      <alignment horizontal="center" vertical="center"/>
    </xf>
    <xf numFmtId="0" fontId="86" fillId="17" borderId="22" xfId="13" applyFont="1" applyFill="1" applyBorder="1" applyAlignment="1">
      <alignment vertical="center" wrapText="1"/>
    </xf>
    <xf numFmtId="0" fontId="87" fillId="17" borderId="19" xfId="0" applyFont="1" applyFill="1" applyBorder="1" applyAlignment="1">
      <alignment vertical="center" wrapText="1"/>
    </xf>
    <xf numFmtId="0" fontId="70" fillId="11" borderId="18" xfId="13" quotePrefix="1" applyFont="1" applyFill="1" applyBorder="1" applyAlignment="1">
      <alignment horizontal="center" vertical="center" wrapText="1"/>
    </xf>
    <xf numFmtId="0" fontId="70" fillId="11" borderId="20" xfId="13" quotePrefix="1" applyFont="1" applyFill="1" applyBorder="1" applyAlignment="1">
      <alignment horizontal="center" vertical="center" wrapText="1"/>
    </xf>
    <xf numFmtId="0" fontId="58" fillId="2" borderId="0" xfId="0" quotePrefix="1" applyFont="1" applyFill="1" applyAlignment="1">
      <alignment horizontal="left" vertical="top" wrapText="1"/>
    </xf>
    <xf numFmtId="0" fontId="78" fillId="10" borderId="4" xfId="13" quotePrefix="1" applyFont="1" applyFill="1" applyBorder="1" applyAlignment="1">
      <alignment horizontal="left" vertical="center" wrapText="1"/>
    </xf>
    <xf numFmtId="0" fontId="78" fillId="10" borderId="5" xfId="13" quotePrefix="1" applyFont="1" applyFill="1" applyBorder="1" applyAlignment="1">
      <alignment horizontal="left" vertical="center" wrapText="1"/>
    </xf>
    <xf numFmtId="0" fontId="78" fillId="10" borderId="6" xfId="13" quotePrefix="1" applyFont="1" applyFill="1" applyBorder="1" applyAlignment="1">
      <alignment horizontal="left" vertical="center" wrapText="1"/>
    </xf>
    <xf numFmtId="0" fontId="78" fillId="10" borderId="7" xfId="13" quotePrefix="1" applyFont="1" applyFill="1" applyBorder="1" applyAlignment="1">
      <alignment horizontal="left" vertical="center" wrapText="1"/>
    </xf>
    <xf numFmtId="0" fontId="78" fillId="10" borderId="11" xfId="13" quotePrefix="1" applyFont="1" applyFill="1" applyBorder="1" applyAlignment="1">
      <alignment horizontal="left" vertical="center" wrapText="1"/>
    </xf>
    <xf numFmtId="0" fontId="78" fillId="10" borderId="8" xfId="13" quotePrefix="1" applyFont="1" applyFill="1" applyBorder="1" applyAlignment="1">
      <alignment horizontal="left" vertical="center" wrapText="1"/>
    </xf>
    <xf numFmtId="0" fontId="78" fillId="10" borderId="7" xfId="13" applyFont="1" applyFill="1" applyBorder="1" applyAlignment="1">
      <alignment horizontal="center" vertical="center" wrapText="1"/>
    </xf>
    <xf numFmtId="0" fontId="78" fillId="10" borderId="11" xfId="13" applyFont="1" applyFill="1" applyBorder="1" applyAlignment="1">
      <alignment horizontal="center" vertical="center"/>
    </xf>
    <xf numFmtId="0" fontId="78" fillId="10" borderId="8" xfId="13" applyFont="1" applyFill="1" applyBorder="1" applyAlignment="1">
      <alignment horizontal="center" vertical="center"/>
    </xf>
    <xf numFmtId="0" fontId="78" fillId="10" borderId="10" xfId="13" applyFont="1" applyFill="1" applyBorder="1" applyAlignment="1">
      <alignment horizontal="center" vertical="center"/>
    </xf>
    <xf numFmtId="0" fontId="78" fillId="10" borderId="0" xfId="13" applyFont="1" applyFill="1" applyAlignment="1">
      <alignment horizontal="center" vertical="center"/>
    </xf>
    <xf numFmtId="0" fontId="78" fillId="10" borderId="12" xfId="13" applyFont="1" applyFill="1" applyBorder="1" applyAlignment="1">
      <alignment horizontal="center" vertical="center"/>
    </xf>
    <xf numFmtId="0" fontId="52" fillId="5" borderId="17" xfId="13" quotePrefix="1" applyFont="1" applyFill="1" applyBorder="1" applyAlignment="1">
      <alignment horizontal="center" vertical="center" wrapText="1"/>
    </xf>
    <xf numFmtId="0" fontId="52" fillId="5" borderId="4" xfId="13" quotePrefix="1" applyFont="1" applyFill="1" applyBorder="1" applyAlignment="1">
      <alignment horizontal="center" vertical="center" wrapText="1"/>
    </xf>
    <xf numFmtId="0" fontId="52" fillId="5" borderId="6" xfId="13" quotePrefix="1" applyFont="1" applyFill="1" applyBorder="1" applyAlignment="1">
      <alignment horizontal="center" vertical="center" wrapText="1"/>
    </xf>
    <xf numFmtId="0" fontId="52" fillId="5" borderId="4" xfId="13" applyFont="1" applyFill="1" applyBorder="1" applyAlignment="1">
      <alignment horizontal="center" vertical="center" wrapText="1"/>
    </xf>
    <xf numFmtId="0" fontId="52" fillId="5" borderId="6" xfId="13" applyFont="1" applyFill="1" applyBorder="1" applyAlignment="1">
      <alignment horizontal="center" vertical="center" wrapText="1"/>
    </xf>
  </cellXfs>
  <cellStyles count="36">
    <cellStyle name="Currency" xfId="2" builtinId="4"/>
    <cellStyle name="Currency 2" xfId="5" xr:uid="{00000000-0005-0000-0000-000001000000}"/>
    <cellStyle name="Currency 2 2" xfId="8" xr:uid="{00000000-0005-0000-0000-000002000000}"/>
    <cellStyle name="Currency 2 2 2" xfId="12" xr:uid="{00000000-0005-0000-0000-000003000000}"/>
    <cellStyle name="Currency 3" xfId="6" xr:uid="{00000000-0005-0000-0000-000004000000}"/>
    <cellStyle name="Currency 3 2" xfId="10" xr:uid="{00000000-0005-0000-0000-000005000000}"/>
    <cellStyle name="Currency 4" xfId="14" xr:uid="{00000000-0005-0000-0000-000006000000}"/>
    <cellStyle name="Currency 4 2" xfId="17" xr:uid="{00000000-0005-0000-0000-000007000000}"/>
    <cellStyle name="Currency 4 2 2" xfId="26" xr:uid="{681290BF-2648-4668-B40E-9A30981123E1}"/>
    <cellStyle name="Currency 4 2 3" xfId="35" xr:uid="{E3FA12ED-AE8A-46FE-99C4-F4DD29AF2892}"/>
    <cellStyle name="Currency 4 3" xfId="23" xr:uid="{0550B4CF-67F4-4377-9FB9-4E14C107F635}"/>
    <cellStyle name="Currency 4 4" xfId="32" xr:uid="{202BDAA6-23D6-4444-A8B1-2EED5440F59F}"/>
    <cellStyle name="Normal" xfId="0" builtinId="0"/>
    <cellStyle name="Normal 2" xfId="1" xr:uid="{00000000-0005-0000-0000-00000A000000}"/>
    <cellStyle name="Normal 2 2" xfId="3" xr:uid="{00000000-0005-0000-0000-00000B000000}"/>
    <cellStyle name="Normal 2 2 2" xfId="7" xr:uid="{00000000-0005-0000-0000-00000C000000}"/>
    <cellStyle name="Normal 2 2 2 2" xfId="11" xr:uid="{00000000-0005-0000-0000-00000D000000}"/>
    <cellStyle name="Normal 2 2 2 2 2" xfId="21" xr:uid="{1B12CBEB-3F75-4EFB-B30D-82722175531C}"/>
    <cellStyle name="Normal 2 2 2 2 3" xfId="30" xr:uid="{B58B0CE9-00BE-43C4-93D4-F0F0432D99AB}"/>
    <cellStyle name="Normal 2 2 2 3" xfId="19" xr:uid="{72E734B9-B75A-4621-A9DD-78B909085F07}"/>
    <cellStyle name="Normal 2 2 2 4" xfId="28" xr:uid="{7C35F0D7-9BDB-401B-BC51-59ACDB5338D3}"/>
    <cellStyle name="Normal 2 2 3" xfId="9" xr:uid="{00000000-0005-0000-0000-00000E000000}"/>
    <cellStyle name="Normal 2 2 3 2" xfId="20" xr:uid="{E90CB84E-229D-41DA-98EA-6662936F84BC}"/>
    <cellStyle name="Normal 2 2 3 3" xfId="29" xr:uid="{31AF0C8D-06B1-4969-9DBD-82BDE73EF6B9}"/>
    <cellStyle name="Normal 2 2 4" xfId="18" xr:uid="{F7BAE97C-E27E-49FC-A544-F4AC2D8B72B4}"/>
    <cellStyle name="Normal 2 2 5" xfId="27" xr:uid="{4DF8E2B9-C713-4697-B31E-6DA16E597812}"/>
    <cellStyle name="Normal 3" xfId="4" xr:uid="{00000000-0005-0000-0000-00000F000000}"/>
    <cellStyle name="Normal 4" xfId="13" xr:uid="{00000000-0005-0000-0000-000010000000}"/>
    <cellStyle name="Normal 4 2" xfId="16" xr:uid="{00000000-0005-0000-0000-000011000000}"/>
    <cellStyle name="Normal 4 2 2" xfId="25" xr:uid="{29FB73B4-6F14-489F-A3F0-10CC172ACE44}"/>
    <cellStyle name="Normal 4 2 3" xfId="34" xr:uid="{413F02A0-DD88-4E8B-9142-0EE15BDF6097}"/>
    <cellStyle name="Normal 4 3" xfId="22" xr:uid="{A3EE5D2F-B1C7-422B-9386-3BEB63AA82C6}"/>
    <cellStyle name="Normal 4 4" xfId="31" xr:uid="{AAE7366E-30CE-4BD7-8225-0E25C8D44B37}"/>
    <cellStyle name="Normal 5" xfId="15" xr:uid="{00000000-0005-0000-0000-000012000000}"/>
    <cellStyle name="Normal 5 2" xfId="24" xr:uid="{33815064-14DF-401E-B678-B9DD59186C18}"/>
    <cellStyle name="Normal 5 3" xfId="33" xr:uid="{528CAF8D-58C8-4511-80B6-90E8E7966F03}"/>
  </cellStyles>
  <dxfs count="0"/>
  <tableStyles count="0" defaultTableStyle="TableStyleMedium9" defaultPivotStyle="PivotStyleLight16"/>
  <colors>
    <mruColors>
      <color rgb="FF3399FF"/>
      <color rgb="FF00FFCC"/>
      <color rgb="FFFF99CC"/>
      <color rgb="FFFF66CC"/>
      <color rgb="FFF6DADA"/>
      <color rgb="FFD1D6F7"/>
      <color rgb="FF66FFCC"/>
      <color rgb="FFD8DDF8"/>
      <color rgb="FFEBEDFB"/>
      <color rgb="FFAFB7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996816</xdr:colOff>
      <xdr:row>3</xdr:row>
      <xdr:rowOff>103717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368666" cy="17039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881743</xdr:colOff>
      <xdr:row>3</xdr:row>
      <xdr:rowOff>89511</xdr:rowOff>
    </xdr:to>
    <xdr:pic>
      <xdr:nvPicPr>
        <xdr:cNvPr id="3" name="Picture 2" descr="A blue and red text on a black background&#10;&#10;Description automatically generated">
          <a:extLst>
            <a:ext uri="{FF2B5EF4-FFF2-40B4-BE49-F238E27FC236}">
              <a16:creationId xmlns:a16="http://schemas.microsoft.com/office/drawing/2014/main" id="{E6CDF1DB-474D-9B20-509F-1BFF0986A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7207" cy="792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263"/>
  <sheetViews>
    <sheetView workbookViewId="0">
      <selection activeCell="K168" sqref="K168"/>
    </sheetView>
  </sheetViews>
  <sheetFormatPr defaultColWidth="8.6640625" defaultRowHeight="15.6" x14ac:dyDescent="0.35"/>
  <cols>
    <col min="1" max="1" width="15.33203125" style="12" customWidth="1"/>
    <col min="2" max="2" width="17.44140625" style="1" customWidth="1"/>
    <col min="3" max="3" width="17.6640625" style="1" customWidth="1"/>
    <col min="4" max="4" width="17.44140625" style="1" customWidth="1"/>
    <col min="5" max="5" width="38.44140625" style="15" customWidth="1"/>
    <col min="6" max="6" width="12" style="2" customWidth="1"/>
    <col min="7" max="7" width="8.5546875" style="2" customWidth="1"/>
    <col min="8" max="9" width="7.44140625" style="2" customWidth="1"/>
    <col min="10" max="10" width="11.44140625" style="13" customWidth="1"/>
    <col min="11" max="11" width="10.44140625" style="14" customWidth="1"/>
    <col min="12" max="12" width="8.44140625" style="3" customWidth="1"/>
    <col min="13" max="13" width="10.44140625" style="17" customWidth="1"/>
    <col min="14" max="15" width="9.44140625" style="3" customWidth="1"/>
    <col min="16" max="16" width="17.5546875" style="10" customWidth="1"/>
    <col min="17" max="17" width="17.44140625" style="10" customWidth="1"/>
    <col min="18" max="18" width="16.44140625" style="10" customWidth="1"/>
    <col min="19" max="19" width="19.5546875" style="242" customWidth="1"/>
    <col min="20" max="20" width="19.44140625" style="267" customWidth="1"/>
    <col min="21" max="21" width="36.33203125" style="5" customWidth="1"/>
    <col min="22" max="22" width="18.6640625" style="1" customWidth="1"/>
    <col min="23" max="23" width="10" style="1" customWidth="1"/>
    <col min="24" max="24" width="8.44140625" style="1" customWidth="1"/>
  </cols>
  <sheetData>
    <row r="1" spans="1:24" ht="43.2" customHeight="1" x14ac:dyDescent="0.35">
      <c r="A1" s="11"/>
      <c r="B1" s="8"/>
      <c r="C1"/>
      <c r="D1" s="8"/>
      <c r="G1" s="4" t="s">
        <v>0</v>
      </c>
      <c r="H1" s="4"/>
      <c r="I1" s="4"/>
      <c r="J1" s="338"/>
      <c r="K1" s="338"/>
      <c r="L1" s="4"/>
      <c r="M1" s="16"/>
      <c r="N1" s="4"/>
      <c r="O1" s="4"/>
      <c r="P1" s="9"/>
      <c r="Q1" s="9"/>
      <c r="R1" s="9"/>
      <c r="S1" s="229"/>
      <c r="T1" s="252"/>
      <c r="U1" s="339"/>
      <c r="V1" s="4"/>
      <c r="W1" s="4"/>
      <c r="X1" s="4"/>
    </row>
    <row r="2" spans="1:24" ht="67.2" customHeight="1" thickBot="1" x14ac:dyDescent="0.4">
      <c r="B2"/>
      <c r="C2" s="8"/>
      <c r="D2" s="8"/>
      <c r="G2" s="657" t="s">
        <v>1</v>
      </c>
      <c r="H2" s="657"/>
      <c r="I2" s="657"/>
      <c r="J2" s="657"/>
      <c r="K2" s="657"/>
      <c r="L2" s="657"/>
      <c r="M2" s="657"/>
      <c r="N2" s="6"/>
      <c r="O2" s="7">
        <f>SUM(O18:O249)</f>
        <v>0</v>
      </c>
      <c r="P2" s="9"/>
      <c r="Q2" s="9"/>
      <c r="R2" s="9"/>
      <c r="S2" s="229"/>
      <c r="T2" s="252"/>
      <c r="U2" s="339"/>
      <c r="V2" s="4"/>
      <c r="W2" s="4"/>
      <c r="X2" s="4"/>
    </row>
    <row r="3" spans="1:24" ht="16.2" thickBot="1" x14ac:dyDescent="0.35">
      <c r="A3" s="244"/>
      <c r="B3" s="248"/>
      <c r="C3" s="248"/>
      <c r="D3" s="248"/>
      <c r="E3" s="245"/>
      <c r="F3" s="245"/>
      <c r="G3" s="245"/>
      <c r="H3" s="245"/>
      <c r="I3" s="245"/>
      <c r="J3" s="245"/>
      <c r="K3" s="245"/>
      <c r="L3" s="245"/>
      <c r="M3" s="245"/>
      <c r="N3" s="246"/>
      <c r="O3" s="247"/>
      <c r="P3" s="249"/>
      <c r="Q3" s="249"/>
      <c r="R3" s="249"/>
      <c r="S3" s="636" t="s">
        <v>2</v>
      </c>
      <c r="T3" s="637"/>
      <c r="U3" s="250"/>
      <c r="V3" s="251"/>
      <c r="W3" s="249"/>
      <c r="X3" s="249"/>
    </row>
    <row r="4" spans="1:24" ht="47.4" thickBot="1" x14ac:dyDescent="0.35">
      <c r="A4" s="269" t="s">
        <v>3</v>
      </c>
      <c r="B4" s="270" t="s">
        <v>4</v>
      </c>
      <c r="C4" s="270" t="s">
        <v>5</v>
      </c>
      <c r="D4" s="270" t="s">
        <v>6</v>
      </c>
      <c r="E4" s="271" t="s">
        <v>7</v>
      </c>
      <c r="F4" s="271" t="s">
        <v>8</v>
      </c>
      <c r="G4" s="271" t="s">
        <v>9</v>
      </c>
      <c r="H4" s="271" t="s">
        <v>10</v>
      </c>
      <c r="I4" s="271" t="s">
        <v>10</v>
      </c>
      <c r="J4" s="271" t="s">
        <v>11</v>
      </c>
      <c r="K4" s="271" t="s">
        <v>12</v>
      </c>
      <c r="L4" s="271" t="s">
        <v>13</v>
      </c>
      <c r="M4" s="271" t="s">
        <v>14</v>
      </c>
      <c r="N4" s="272" t="s">
        <v>15</v>
      </c>
      <c r="O4" s="273" t="s">
        <v>16</v>
      </c>
      <c r="P4" s="274" t="s">
        <v>17</v>
      </c>
      <c r="Q4" s="274" t="s">
        <v>18</v>
      </c>
      <c r="R4" s="274" t="s">
        <v>19</v>
      </c>
      <c r="S4" s="275" t="s">
        <v>20</v>
      </c>
      <c r="T4" s="276" t="s">
        <v>21</v>
      </c>
      <c r="U4" s="277" t="s">
        <v>22</v>
      </c>
      <c r="V4" s="278" t="s">
        <v>23</v>
      </c>
      <c r="W4" s="243" t="s">
        <v>24</v>
      </c>
      <c r="X4" s="243" t="s">
        <v>25</v>
      </c>
    </row>
    <row r="5" spans="1:24" ht="18.600000000000001" thickBot="1" x14ac:dyDescent="0.4">
      <c r="A5" s="280" t="s">
        <v>26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2"/>
      <c r="W5" s="268"/>
      <c r="X5" s="268"/>
    </row>
    <row r="6" spans="1:24" ht="13.2" thickBot="1" x14ac:dyDescent="0.3">
      <c r="A6" s="39" t="s">
        <v>27</v>
      </c>
      <c r="B6" s="41" t="s">
        <v>28</v>
      </c>
      <c r="C6" s="41"/>
      <c r="D6" s="41" t="s">
        <v>29</v>
      </c>
      <c r="E6" s="40" t="s">
        <v>30</v>
      </c>
      <c r="F6" s="111" t="s">
        <v>31</v>
      </c>
      <c r="G6" s="43" t="s">
        <v>32</v>
      </c>
      <c r="H6" s="41" t="s">
        <v>33</v>
      </c>
      <c r="I6" s="41" t="s">
        <v>34</v>
      </c>
      <c r="J6" s="42">
        <v>12.6</v>
      </c>
      <c r="K6" s="42"/>
      <c r="L6" s="43" t="s">
        <v>35</v>
      </c>
      <c r="M6" s="44">
        <v>1.05</v>
      </c>
      <c r="N6" s="279"/>
      <c r="O6" s="45"/>
      <c r="P6" s="43" t="s">
        <v>36</v>
      </c>
      <c r="Q6" s="43" t="s">
        <v>37</v>
      </c>
      <c r="R6" s="43" t="s">
        <v>38</v>
      </c>
      <c r="S6" s="232" t="s">
        <v>39</v>
      </c>
      <c r="T6" s="255" t="s">
        <v>40</v>
      </c>
      <c r="U6" s="41"/>
      <c r="V6" s="47" t="s">
        <v>41</v>
      </c>
      <c r="W6" s="26" t="s">
        <v>42</v>
      </c>
      <c r="X6" s="27">
        <f>'JL PRICE LIST'!P6*'JL PRICE LIST'!Q6*'JL PRICE LIST'!R6/1000000</f>
        <v>5.1319484999999998E-4</v>
      </c>
    </row>
    <row r="7" spans="1:24" ht="13.2" thickBot="1" x14ac:dyDescent="0.3">
      <c r="A7" s="18" t="s">
        <v>43</v>
      </c>
      <c r="B7" s="21" t="s">
        <v>44</v>
      </c>
      <c r="C7" s="21" t="s">
        <v>45</v>
      </c>
      <c r="D7" s="21" t="s">
        <v>46</v>
      </c>
      <c r="E7" s="19" t="s">
        <v>47</v>
      </c>
      <c r="F7" s="63" t="s">
        <v>48</v>
      </c>
      <c r="G7" s="21" t="s">
        <v>49</v>
      </c>
      <c r="H7" s="21" t="s">
        <v>34</v>
      </c>
      <c r="I7" s="21" t="s">
        <v>50</v>
      </c>
      <c r="J7" s="22">
        <f>K7*H7</f>
        <v>120.96000000000001</v>
      </c>
      <c r="K7" s="22">
        <f>M7*I7</f>
        <v>10.08</v>
      </c>
      <c r="L7" s="20" t="s">
        <v>51</v>
      </c>
      <c r="M7" s="23">
        <v>0.42</v>
      </c>
      <c r="N7" s="208"/>
      <c r="O7" s="25"/>
      <c r="P7" s="20" t="s">
        <v>52</v>
      </c>
      <c r="Q7" s="20" t="s">
        <v>53</v>
      </c>
      <c r="R7" s="20" t="s">
        <v>54</v>
      </c>
      <c r="S7" s="230" t="s">
        <v>55</v>
      </c>
      <c r="T7" s="253" t="s">
        <v>56</v>
      </c>
      <c r="U7" s="26" t="s">
        <v>57</v>
      </c>
      <c r="V7" s="26" t="s">
        <v>58</v>
      </c>
      <c r="W7" s="26" t="s">
        <v>59</v>
      </c>
      <c r="X7" s="27">
        <f>'JL PRICE LIST'!P7*'JL PRICE LIST'!Q7*'JL PRICE LIST'!R7/1000000</f>
        <v>2.8329455619999994E-3</v>
      </c>
    </row>
    <row r="8" spans="1:24" ht="13.2" thickBot="1" x14ac:dyDescent="0.3">
      <c r="A8" s="29" t="s">
        <v>60</v>
      </c>
      <c r="B8" s="35" t="s">
        <v>61</v>
      </c>
      <c r="C8" s="36" t="s">
        <v>62</v>
      </c>
      <c r="D8" s="31" t="s">
        <v>63</v>
      </c>
      <c r="E8" s="30" t="s">
        <v>64</v>
      </c>
      <c r="F8" s="114" t="s">
        <v>65</v>
      </c>
      <c r="G8" s="31" t="s">
        <v>66</v>
      </c>
      <c r="H8" s="31" t="s">
        <v>33</v>
      </c>
      <c r="I8" s="31" t="s">
        <v>67</v>
      </c>
      <c r="J8" s="32">
        <f>M8*6</f>
        <v>66</v>
      </c>
      <c r="K8" s="32"/>
      <c r="L8" s="33" t="s">
        <v>35</v>
      </c>
      <c r="M8" s="34">
        <v>11</v>
      </c>
      <c r="N8" s="209"/>
      <c r="O8" s="36"/>
      <c r="P8" s="31" t="s">
        <v>68</v>
      </c>
      <c r="Q8" s="31" t="s">
        <v>69</v>
      </c>
      <c r="R8" s="33" t="s">
        <v>70</v>
      </c>
      <c r="S8" s="231" t="s">
        <v>71</v>
      </c>
      <c r="T8" s="254" t="s">
        <v>72</v>
      </c>
      <c r="U8" s="33" t="s">
        <v>62</v>
      </c>
      <c r="V8" s="37" t="s">
        <v>73</v>
      </c>
      <c r="W8" s="37" t="s">
        <v>74</v>
      </c>
      <c r="X8" s="27">
        <f>'JL PRICE LIST'!P8*'JL PRICE LIST'!Q8*'JL PRICE LIST'!R8/1000000</f>
        <v>1.5334632039999999E-3</v>
      </c>
    </row>
    <row r="9" spans="1:24" ht="14.4" thickBot="1" x14ac:dyDescent="0.35">
      <c r="A9" s="29" t="s">
        <v>75</v>
      </c>
      <c r="B9" s="31" t="s">
        <v>76</v>
      </c>
      <c r="C9" s="31"/>
      <c r="D9" s="31" t="s">
        <v>77</v>
      </c>
      <c r="E9" s="30" t="s">
        <v>78</v>
      </c>
      <c r="F9" s="114" t="s">
        <v>48</v>
      </c>
      <c r="G9" s="31" t="s">
        <v>32</v>
      </c>
      <c r="H9" s="31" t="s">
        <v>33</v>
      </c>
      <c r="I9" s="31" t="s">
        <v>34</v>
      </c>
      <c r="J9" s="32">
        <f>M9*I9</f>
        <v>12.600000000000001</v>
      </c>
      <c r="K9" s="32"/>
      <c r="L9" s="33" t="s">
        <v>35</v>
      </c>
      <c r="M9" s="34">
        <v>1.05</v>
      </c>
      <c r="N9" s="209"/>
      <c r="O9" s="36"/>
      <c r="P9" s="33" t="s">
        <v>36</v>
      </c>
      <c r="Q9" s="33" t="s">
        <v>37</v>
      </c>
      <c r="R9" s="33" t="s">
        <v>38</v>
      </c>
      <c r="S9" s="231" t="s">
        <v>39</v>
      </c>
      <c r="T9" s="254" t="s">
        <v>40</v>
      </c>
      <c r="U9" s="37" t="s">
        <v>79</v>
      </c>
      <c r="V9" s="37" t="s">
        <v>80</v>
      </c>
      <c r="W9" s="37" t="s">
        <v>42</v>
      </c>
      <c r="X9" s="27">
        <f>'JL PRICE LIST'!P9*'JL PRICE LIST'!Q9*'JL PRICE LIST'!R9/1000000</f>
        <v>5.1319484999999998E-4</v>
      </c>
    </row>
    <row r="10" spans="1:24" ht="24.6" thickBot="1" x14ac:dyDescent="0.3">
      <c r="A10" s="29" t="s">
        <v>81</v>
      </c>
      <c r="B10" s="31" t="s">
        <v>82</v>
      </c>
      <c r="C10" s="31" t="s">
        <v>83</v>
      </c>
      <c r="D10" s="31" t="s">
        <v>84</v>
      </c>
      <c r="E10" s="30" t="s">
        <v>85</v>
      </c>
      <c r="F10" s="114" t="s">
        <v>48</v>
      </c>
      <c r="G10" s="31" t="s">
        <v>86</v>
      </c>
      <c r="H10" s="31" t="s">
        <v>34</v>
      </c>
      <c r="I10" s="31" t="s">
        <v>87</v>
      </c>
      <c r="J10" s="32">
        <f>K10*H10</f>
        <v>90.72</v>
      </c>
      <c r="K10" s="32">
        <f>M10*I10</f>
        <v>7.56</v>
      </c>
      <c r="L10" s="33" t="s">
        <v>51</v>
      </c>
      <c r="M10" s="34">
        <v>0.42</v>
      </c>
      <c r="N10" s="209"/>
      <c r="O10" s="36"/>
      <c r="P10" s="33" t="s">
        <v>52</v>
      </c>
      <c r="Q10" s="33" t="s">
        <v>53</v>
      </c>
      <c r="R10" s="33" t="s">
        <v>54</v>
      </c>
      <c r="S10" s="231" t="s">
        <v>55</v>
      </c>
      <c r="T10" s="254" t="s">
        <v>88</v>
      </c>
      <c r="U10" s="145" t="s">
        <v>57</v>
      </c>
      <c r="V10" s="37"/>
      <c r="W10" s="37"/>
      <c r="X10" s="27">
        <f>'JL PRICE LIST'!P10*'JL PRICE LIST'!Q10*'JL PRICE LIST'!R10/1000000</f>
        <v>2.8329455619999994E-3</v>
      </c>
    </row>
    <row r="11" spans="1:24" ht="13.2" thickBot="1" x14ac:dyDescent="0.3">
      <c r="A11" s="219" t="s">
        <v>89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</row>
    <row r="12" spans="1:24" ht="13.2" thickBot="1" x14ac:dyDescent="0.3">
      <c r="A12" s="39" t="s">
        <v>90</v>
      </c>
      <c r="B12" s="41" t="s">
        <v>91</v>
      </c>
      <c r="C12" s="41" t="s">
        <v>92</v>
      </c>
      <c r="D12" s="41" t="s">
        <v>93</v>
      </c>
      <c r="E12" s="40" t="s">
        <v>94</v>
      </c>
      <c r="F12" s="111" t="s">
        <v>95</v>
      </c>
      <c r="G12" s="41" t="s">
        <v>96</v>
      </c>
      <c r="H12" s="41" t="s">
        <v>97</v>
      </c>
      <c r="I12" s="41" t="s">
        <v>98</v>
      </c>
      <c r="J12" s="42">
        <f>K12*8</f>
        <v>108</v>
      </c>
      <c r="K12" s="42">
        <f>M12*10</f>
        <v>13.5</v>
      </c>
      <c r="L12" s="43" t="s">
        <v>51</v>
      </c>
      <c r="M12" s="44">
        <v>1.35</v>
      </c>
      <c r="N12" s="45"/>
      <c r="O12" s="46"/>
      <c r="P12" s="43"/>
      <c r="Q12" s="43"/>
      <c r="R12" s="43"/>
      <c r="S12" s="232" t="s">
        <v>99</v>
      </c>
      <c r="T12" s="255" t="s">
        <v>100</v>
      </c>
      <c r="U12" s="47" t="s">
        <v>101</v>
      </c>
      <c r="V12" s="47" t="s">
        <v>102</v>
      </c>
      <c r="W12" s="43" t="s">
        <v>103</v>
      </c>
      <c r="X12" s="48"/>
    </row>
    <row r="13" spans="1:24" ht="13.2" thickBot="1" x14ac:dyDescent="0.3">
      <c r="A13" s="18" t="s">
        <v>104</v>
      </c>
      <c r="B13" s="21" t="s">
        <v>105</v>
      </c>
      <c r="C13" s="21" t="s">
        <v>106</v>
      </c>
      <c r="D13" s="21" t="s">
        <v>107</v>
      </c>
      <c r="E13" s="19" t="s">
        <v>108</v>
      </c>
      <c r="F13" s="63" t="s">
        <v>109</v>
      </c>
      <c r="G13" s="21" t="s">
        <v>110</v>
      </c>
      <c r="H13" s="21" t="s">
        <v>97</v>
      </c>
      <c r="I13" s="21" t="s">
        <v>34</v>
      </c>
      <c r="J13" s="22">
        <f>K13*8</f>
        <v>129.60000000000002</v>
      </c>
      <c r="K13" s="22">
        <f>M13*12</f>
        <v>16.200000000000003</v>
      </c>
      <c r="L13" s="20" t="s">
        <v>51</v>
      </c>
      <c r="M13" s="23">
        <v>1.35</v>
      </c>
      <c r="N13" s="24"/>
      <c r="O13" s="25"/>
      <c r="P13" s="20"/>
      <c r="Q13" s="20"/>
      <c r="R13" s="20"/>
      <c r="S13" s="230" t="s">
        <v>99</v>
      </c>
      <c r="T13" s="253" t="s">
        <v>100</v>
      </c>
      <c r="U13" s="26" t="s">
        <v>101</v>
      </c>
      <c r="V13" s="26" t="s">
        <v>111</v>
      </c>
      <c r="W13" s="43" t="s">
        <v>103</v>
      </c>
      <c r="X13" s="27"/>
    </row>
    <row r="14" spans="1:24" ht="13.2" thickBot="1" x14ac:dyDescent="0.3">
      <c r="A14" s="18" t="s">
        <v>112</v>
      </c>
      <c r="B14" s="21" t="s">
        <v>113</v>
      </c>
      <c r="C14" s="21" t="s">
        <v>114</v>
      </c>
      <c r="D14" s="21" t="s">
        <v>115</v>
      </c>
      <c r="E14" s="19" t="s">
        <v>116</v>
      </c>
      <c r="F14" s="63" t="s">
        <v>117</v>
      </c>
      <c r="G14" s="21" t="s">
        <v>110</v>
      </c>
      <c r="H14" s="21" t="s">
        <v>97</v>
      </c>
      <c r="I14" s="21" t="s">
        <v>34</v>
      </c>
      <c r="J14" s="22">
        <f>K14*8</f>
        <v>129.60000000000002</v>
      </c>
      <c r="K14" s="22">
        <f>M14*12</f>
        <v>16.200000000000003</v>
      </c>
      <c r="L14" s="20" t="s">
        <v>51</v>
      </c>
      <c r="M14" s="23">
        <v>1.35</v>
      </c>
      <c r="N14" s="24"/>
      <c r="O14" s="25"/>
      <c r="P14" s="20"/>
      <c r="Q14" s="20"/>
      <c r="R14" s="20"/>
      <c r="S14" s="230" t="s">
        <v>99</v>
      </c>
      <c r="T14" s="253" t="s">
        <v>118</v>
      </c>
      <c r="U14" s="26" t="s">
        <v>101</v>
      </c>
      <c r="V14" s="26" t="s">
        <v>119</v>
      </c>
      <c r="W14" s="43" t="s">
        <v>103</v>
      </c>
      <c r="X14" s="27"/>
    </row>
    <row r="15" spans="1:24" ht="13.2" thickBot="1" x14ac:dyDescent="0.3">
      <c r="A15" s="29" t="s">
        <v>120</v>
      </c>
      <c r="B15" s="31" t="s">
        <v>121</v>
      </c>
      <c r="C15" s="31" t="s">
        <v>122</v>
      </c>
      <c r="D15" s="31" t="s">
        <v>123</v>
      </c>
      <c r="E15" s="30" t="s">
        <v>124</v>
      </c>
      <c r="F15" s="114" t="s">
        <v>125</v>
      </c>
      <c r="G15" s="31" t="s">
        <v>126</v>
      </c>
      <c r="H15" s="31" t="s">
        <v>97</v>
      </c>
      <c r="I15" s="31"/>
      <c r="J15" s="32">
        <f>K15*8</f>
        <v>64.800000000000011</v>
      </c>
      <c r="K15" s="32">
        <f>M15*6</f>
        <v>8.1000000000000014</v>
      </c>
      <c r="L15" s="33" t="s">
        <v>51</v>
      </c>
      <c r="M15" s="34">
        <v>1.35</v>
      </c>
      <c r="N15" s="35"/>
      <c r="O15" s="36"/>
      <c r="P15" s="33"/>
      <c r="Q15" s="33"/>
      <c r="R15" s="33"/>
      <c r="S15" s="231" t="s">
        <v>99</v>
      </c>
      <c r="T15" s="254" t="s">
        <v>100</v>
      </c>
      <c r="U15" s="37" t="s">
        <v>101</v>
      </c>
      <c r="V15" s="37" t="s">
        <v>127</v>
      </c>
      <c r="W15" s="43" t="s">
        <v>103</v>
      </c>
      <c r="X15" s="38"/>
    </row>
    <row r="16" spans="1:24" ht="13.2" thickBot="1" x14ac:dyDescent="0.3">
      <c r="A16" s="219" t="s">
        <v>128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</row>
    <row r="17" spans="1:24" ht="24.6" thickBot="1" x14ac:dyDescent="0.3">
      <c r="A17" s="39" t="s">
        <v>129</v>
      </c>
      <c r="B17" s="41" t="s">
        <v>130</v>
      </c>
      <c r="C17" s="43" t="s">
        <v>62</v>
      </c>
      <c r="D17" s="41" t="s">
        <v>131</v>
      </c>
      <c r="E17" s="49" t="s">
        <v>132</v>
      </c>
      <c r="F17" s="50" t="s">
        <v>133</v>
      </c>
      <c r="G17" s="41" t="s">
        <v>134</v>
      </c>
      <c r="H17" s="41" t="s">
        <v>33</v>
      </c>
      <c r="I17" s="41" t="s">
        <v>87</v>
      </c>
      <c r="J17" s="51">
        <v>19.8</v>
      </c>
      <c r="K17" s="52">
        <v>19.8</v>
      </c>
      <c r="L17" s="43" t="s">
        <v>35</v>
      </c>
      <c r="M17" s="53">
        <f>J17/18</f>
        <v>1.1000000000000001</v>
      </c>
      <c r="N17" s="45"/>
      <c r="O17" s="46"/>
      <c r="P17" s="43"/>
      <c r="Q17" s="43"/>
      <c r="R17" s="43"/>
      <c r="S17" s="233" t="s">
        <v>135</v>
      </c>
      <c r="T17" s="256" t="s">
        <v>136</v>
      </c>
      <c r="U17" s="47" t="s">
        <v>62</v>
      </c>
      <c r="V17" s="47" t="s">
        <v>137</v>
      </c>
      <c r="W17" s="43" t="s">
        <v>138</v>
      </c>
      <c r="X17" s="48"/>
    </row>
    <row r="18" spans="1:24" ht="13.2" thickBot="1" x14ac:dyDescent="0.3">
      <c r="A18" s="18" t="s">
        <v>139</v>
      </c>
      <c r="B18" s="20" t="s">
        <v>140</v>
      </c>
      <c r="C18" s="20" t="s">
        <v>141</v>
      </c>
      <c r="D18" s="20" t="s">
        <v>142</v>
      </c>
      <c r="E18" s="54" t="s">
        <v>143</v>
      </c>
      <c r="F18" s="55" t="s">
        <v>31</v>
      </c>
      <c r="G18" s="20" t="s">
        <v>144</v>
      </c>
      <c r="H18" s="21" t="str">
        <f>LEFT(G18,3)</f>
        <v xml:space="preserve"> 12</v>
      </c>
      <c r="I18" s="21" t="str">
        <f>RIGHT(G18,3)</f>
        <v xml:space="preserve"> 12</v>
      </c>
      <c r="J18" s="56">
        <f>+K18*H18</f>
        <v>197.28000000000003</v>
      </c>
      <c r="K18" s="57">
        <v>16.440000000000001</v>
      </c>
      <c r="L18" s="20" t="s">
        <v>51</v>
      </c>
      <c r="M18" s="58">
        <f>+K18/I18</f>
        <v>1.37</v>
      </c>
      <c r="N18" s="24"/>
      <c r="O18" s="25" t="str">
        <f>IF(N18&gt;0,N18*J18,"")</f>
        <v/>
      </c>
      <c r="P18" s="20" t="s">
        <v>145</v>
      </c>
      <c r="Q18" s="20" t="s">
        <v>146</v>
      </c>
      <c r="R18" s="20" t="s">
        <v>147</v>
      </c>
      <c r="S18" s="230" t="s">
        <v>148</v>
      </c>
      <c r="T18" s="253" t="s">
        <v>149</v>
      </c>
      <c r="U18" s="26" t="s">
        <v>150</v>
      </c>
      <c r="V18" s="26" t="s">
        <v>151</v>
      </c>
      <c r="W18" s="20" t="s">
        <v>152</v>
      </c>
      <c r="X18" s="27">
        <f>'JL PRICE LIST'!P18*'JL PRICE LIST'!Q18*'JL PRICE LIST'!R18/1000000</f>
        <v>3.1059756000000001E-2</v>
      </c>
    </row>
    <row r="19" spans="1:24" ht="13.2" thickBot="1" x14ac:dyDescent="0.3">
      <c r="A19" s="18" t="s">
        <v>153</v>
      </c>
      <c r="B19" s="20" t="s">
        <v>154</v>
      </c>
      <c r="C19" s="20" t="s">
        <v>155</v>
      </c>
      <c r="D19" s="20" t="s">
        <v>156</v>
      </c>
      <c r="E19" s="60" t="s">
        <v>157</v>
      </c>
      <c r="F19" s="55" t="s">
        <v>158</v>
      </c>
      <c r="G19" s="21" t="s">
        <v>159</v>
      </c>
      <c r="H19" s="20" t="s">
        <v>67</v>
      </c>
      <c r="I19" s="20" t="s">
        <v>34</v>
      </c>
      <c r="J19" s="56">
        <f>K19*6</f>
        <v>81</v>
      </c>
      <c r="K19" s="57">
        <v>13.5</v>
      </c>
      <c r="L19" s="20" t="s">
        <v>51</v>
      </c>
      <c r="M19" s="58">
        <f>K19/12</f>
        <v>1.125</v>
      </c>
      <c r="N19" s="24"/>
      <c r="O19" s="25"/>
      <c r="P19" s="20"/>
      <c r="Q19" s="20"/>
      <c r="R19" s="20"/>
      <c r="S19" s="230" t="s">
        <v>160</v>
      </c>
      <c r="T19" s="253" t="s">
        <v>161</v>
      </c>
      <c r="U19" s="26" t="s">
        <v>162</v>
      </c>
      <c r="V19" s="20" t="s">
        <v>163</v>
      </c>
      <c r="W19" s="20" t="s">
        <v>164</v>
      </c>
      <c r="X19" s="27">
        <v>1.9199999999999998E-2</v>
      </c>
    </row>
    <row r="20" spans="1:24" ht="13.2" thickBot="1" x14ac:dyDescent="0.3">
      <c r="A20" s="18" t="s">
        <v>165</v>
      </c>
      <c r="B20" s="20" t="s">
        <v>166</v>
      </c>
      <c r="C20" s="20" t="s">
        <v>167</v>
      </c>
      <c r="D20" s="20" t="s">
        <v>168</v>
      </c>
      <c r="E20" s="60" t="s">
        <v>169</v>
      </c>
      <c r="F20" s="55" t="s">
        <v>170</v>
      </c>
      <c r="G20" s="21" t="s">
        <v>144</v>
      </c>
      <c r="H20" s="20" t="s">
        <v>171</v>
      </c>
      <c r="I20" s="20" t="s">
        <v>171</v>
      </c>
      <c r="J20" s="56">
        <v>164.16</v>
      </c>
      <c r="K20" s="57">
        <v>13.68</v>
      </c>
      <c r="L20" s="20" t="s">
        <v>51</v>
      </c>
      <c r="M20" s="58">
        <v>1.1399999999999999</v>
      </c>
      <c r="N20" s="24"/>
      <c r="O20" s="25" t="s">
        <v>172</v>
      </c>
      <c r="P20" s="20" t="s">
        <v>173</v>
      </c>
      <c r="Q20" s="20" t="s">
        <v>174</v>
      </c>
      <c r="R20" s="20" t="s">
        <v>175</v>
      </c>
      <c r="S20" s="230" t="s">
        <v>176</v>
      </c>
      <c r="T20" s="253" t="s">
        <v>177</v>
      </c>
      <c r="U20" s="26" t="s">
        <v>178</v>
      </c>
      <c r="V20" s="26" t="s">
        <v>179</v>
      </c>
      <c r="W20" s="20" t="s">
        <v>180</v>
      </c>
      <c r="X20" s="27">
        <v>4.9030095487999997E-2</v>
      </c>
    </row>
    <row r="21" spans="1:24" ht="13.2" thickBot="1" x14ac:dyDescent="0.3">
      <c r="A21" s="18"/>
      <c r="B21" s="20"/>
      <c r="C21" s="20"/>
      <c r="D21" s="20"/>
      <c r="E21" s="60"/>
      <c r="F21" s="55"/>
      <c r="G21" s="21"/>
      <c r="H21" s="20"/>
      <c r="I21" s="20"/>
      <c r="J21" s="56"/>
      <c r="K21" s="57"/>
      <c r="L21" s="20"/>
      <c r="M21" s="58"/>
      <c r="N21" s="24"/>
      <c r="O21" s="25"/>
      <c r="P21" s="20"/>
      <c r="Q21" s="20"/>
      <c r="R21" s="20"/>
      <c r="S21" s="230"/>
      <c r="T21" s="253"/>
      <c r="U21" s="26"/>
      <c r="V21" s="26"/>
      <c r="W21" s="20"/>
      <c r="X21" s="27"/>
    </row>
    <row r="22" spans="1:24" ht="13.2" thickBot="1" x14ac:dyDescent="0.3">
      <c r="A22" s="18" t="s">
        <v>181</v>
      </c>
      <c r="B22" s="20" t="s">
        <v>182</v>
      </c>
      <c r="C22" s="20" t="s">
        <v>183</v>
      </c>
      <c r="D22" s="20" t="s">
        <v>184</v>
      </c>
      <c r="E22" s="54" t="s">
        <v>185</v>
      </c>
      <c r="F22" s="55" t="s">
        <v>186</v>
      </c>
      <c r="G22" s="20" t="s">
        <v>144</v>
      </c>
      <c r="H22" s="21" t="str">
        <f>LEFT(G22,3)</f>
        <v xml:space="preserve"> 12</v>
      </c>
      <c r="I22" s="21" t="str">
        <f>RIGHT(G22,3)</f>
        <v xml:space="preserve"> 12</v>
      </c>
      <c r="J22" s="56">
        <f>+K22*H22</f>
        <v>183</v>
      </c>
      <c r="K22" s="57">
        <v>15.25</v>
      </c>
      <c r="L22" s="20" t="s">
        <v>51</v>
      </c>
      <c r="M22" s="58">
        <f>+K22/I22</f>
        <v>1.2708333333333333</v>
      </c>
      <c r="N22" s="24"/>
      <c r="O22" s="25" t="str">
        <f>IF(N22&gt;0,N22*J22,"")</f>
        <v/>
      </c>
      <c r="P22" s="20" t="s">
        <v>187</v>
      </c>
      <c r="Q22" s="20" t="s">
        <v>187</v>
      </c>
      <c r="R22" s="20" t="s">
        <v>188</v>
      </c>
      <c r="S22" s="230" t="s">
        <v>189</v>
      </c>
      <c r="T22" s="253" t="s">
        <v>190</v>
      </c>
      <c r="U22" s="26" t="s">
        <v>191</v>
      </c>
      <c r="V22" s="26" t="s">
        <v>192</v>
      </c>
      <c r="W22" s="20" t="s">
        <v>193</v>
      </c>
      <c r="X22" s="27">
        <f>'JL PRICE LIST'!P22*'JL PRICE LIST'!Q22*'JL PRICE LIST'!R22/1000000</f>
        <v>7.5347720272000013E-2</v>
      </c>
    </row>
    <row r="23" spans="1:24" ht="13.2" thickBot="1" x14ac:dyDescent="0.3">
      <c r="A23" s="18" t="s">
        <v>194</v>
      </c>
      <c r="B23" s="20" t="s">
        <v>195</v>
      </c>
      <c r="C23" s="20" t="s">
        <v>196</v>
      </c>
      <c r="D23" s="20" t="s">
        <v>197</v>
      </c>
      <c r="E23" s="54" t="s">
        <v>198</v>
      </c>
      <c r="F23" s="55" t="s">
        <v>199</v>
      </c>
      <c r="G23" s="20" t="s">
        <v>200</v>
      </c>
      <c r="H23" s="21" t="s">
        <v>201</v>
      </c>
      <c r="I23" s="21" t="s">
        <v>34</v>
      </c>
      <c r="J23" s="56">
        <f>K23*H23</f>
        <v>41.76</v>
      </c>
      <c r="K23" s="57">
        <f>M23*I23</f>
        <v>10.44</v>
      </c>
      <c r="L23" s="20" t="s">
        <v>51</v>
      </c>
      <c r="M23" s="58">
        <v>0.87</v>
      </c>
      <c r="N23" s="24"/>
      <c r="O23" s="25"/>
      <c r="P23" s="20"/>
      <c r="Q23" s="20"/>
      <c r="R23" s="20"/>
      <c r="S23" s="230"/>
      <c r="T23" s="253"/>
      <c r="U23" s="26"/>
      <c r="V23" s="26"/>
      <c r="W23" s="20"/>
      <c r="X23" s="27"/>
    </row>
    <row r="24" spans="1:24" ht="13.2" thickBot="1" x14ac:dyDescent="0.3">
      <c r="A24" s="18" t="s">
        <v>202</v>
      </c>
      <c r="B24" s="20" t="s">
        <v>203</v>
      </c>
      <c r="C24" s="20" t="s">
        <v>204</v>
      </c>
      <c r="D24" s="20" t="s">
        <v>205</v>
      </c>
      <c r="E24" s="27" t="s">
        <v>206</v>
      </c>
      <c r="F24" s="63" t="s">
        <v>207</v>
      </c>
      <c r="G24" s="64" t="s">
        <v>144</v>
      </c>
      <c r="H24" s="21" t="str">
        <f>LEFT(G24,3)</f>
        <v xml:space="preserve"> 12</v>
      </c>
      <c r="I24" s="21" t="str">
        <f>RIGHT(G24,3)</f>
        <v xml:space="preserve"> 12</v>
      </c>
      <c r="J24" s="56">
        <f>+K24*H24</f>
        <v>164.16</v>
      </c>
      <c r="K24" s="57">
        <v>13.68</v>
      </c>
      <c r="L24" s="20" t="s">
        <v>51</v>
      </c>
      <c r="M24" s="58">
        <f>+K24/I24</f>
        <v>1.1399999999999999</v>
      </c>
      <c r="N24" s="65"/>
      <c r="O24" s="25" t="str">
        <f>IF(N24&gt;0,N24*J24,"")</f>
        <v/>
      </c>
      <c r="P24" s="20" t="s">
        <v>208</v>
      </c>
      <c r="Q24" s="20" t="s">
        <v>209</v>
      </c>
      <c r="R24" s="20" t="s">
        <v>210</v>
      </c>
      <c r="S24" s="230" t="s">
        <v>211</v>
      </c>
      <c r="T24" s="253" t="s">
        <v>212</v>
      </c>
      <c r="U24" s="26" t="s">
        <v>213</v>
      </c>
      <c r="V24" s="26" t="s">
        <v>214</v>
      </c>
      <c r="W24" s="20" t="s">
        <v>215</v>
      </c>
      <c r="X24" s="27">
        <f>'JL PRICE LIST'!P24*'JL PRICE LIST'!Q24*'JL PRICE LIST'!R24/1000000</f>
        <v>2.8267685400000003E-2</v>
      </c>
    </row>
    <row r="25" spans="1:24" ht="13.2" thickBot="1" x14ac:dyDescent="0.3">
      <c r="A25" s="18"/>
      <c r="B25" s="20"/>
      <c r="C25" s="20"/>
      <c r="D25" s="20"/>
      <c r="E25" s="27"/>
      <c r="F25" s="63"/>
      <c r="G25" s="64"/>
      <c r="H25" s="21"/>
      <c r="I25" s="21"/>
      <c r="J25" s="56"/>
      <c r="K25" s="57"/>
      <c r="L25" s="20"/>
      <c r="M25" s="58"/>
      <c r="N25" s="65"/>
      <c r="O25" s="25"/>
      <c r="P25" s="20"/>
      <c r="Q25" s="20"/>
      <c r="R25" s="20"/>
      <c r="S25" s="230"/>
      <c r="T25" s="253"/>
      <c r="U25" s="26"/>
      <c r="V25" s="26"/>
      <c r="W25" s="20"/>
      <c r="X25" s="27"/>
    </row>
    <row r="26" spans="1:24" ht="13.2" thickBot="1" x14ac:dyDescent="0.3">
      <c r="A26" s="18" t="s">
        <v>216</v>
      </c>
      <c r="B26" s="20" t="s">
        <v>217</v>
      </c>
      <c r="C26" s="20" t="s">
        <v>218</v>
      </c>
      <c r="D26" s="20" t="s">
        <v>219</v>
      </c>
      <c r="E26" s="61" t="s">
        <v>220</v>
      </c>
      <c r="F26" s="55" t="s">
        <v>186</v>
      </c>
      <c r="G26" s="21" t="s">
        <v>221</v>
      </c>
      <c r="H26" s="20" t="s">
        <v>34</v>
      </c>
      <c r="I26" s="21" t="str">
        <f>RIGHT(G26,3)</f>
        <v xml:space="preserve"> 12</v>
      </c>
      <c r="J26" s="56">
        <f>+K26*H26</f>
        <v>183</v>
      </c>
      <c r="K26" s="57">
        <v>15.25</v>
      </c>
      <c r="L26" s="20" t="s">
        <v>222</v>
      </c>
      <c r="M26" s="58">
        <f>+K26/I26</f>
        <v>1.2708333333333333</v>
      </c>
      <c r="N26" s="24"/>
      <c r="O26" s="25"/>
      <c r="P26" s="20" t="s">
        <v>223</v>
      </c>
      <c r="Q26" s="20" t="s">
        <v>224</v>
      </c>
      <c r="R26" s="20" t="s">
        <v>225</v>
      </c>
      <c r="S26" s="230" t="s">
        <v>226</v>
      </c>
      <c r="T26" s="253" t="s">
        <v>227</v>
      </c>
      <c r="U26" s="26" t="s">
        <v>228</v>
      </c>
      <c r="V26" s="62" t="s">
        <v>229</v>
      </c>
      <c r="W26" s="20" t="s">
        <v>230</v>
      </c>
      <c r="X26" s="27">
        <v>6.2300000000000001E-2</v>
      </c>
    </row>
    <row r="27" spans="1:24" ht="13.2" thickBot="1" x14ac:dyDescent="0.3">
      <c r="A27" s="18" t="s">
        <v>231</v>
      </c>
      <c r="B27" s="20" t="s">
        <v>232</v>
      </c>
      <c r="C27" s="20" t="s">
        <v>233</v>
      </c>
      <c r="D27" s="20" t="s">
        <v>234</v>
      </c>
      <c r="E27" s="61" t="s">
        <v>235</v>
      </c>
      <c r="F27" s="55" t="s">
        <v>186</v>
      </c>
      <c r="G27" s="64" t="s">
        <v>144</v>
      </c>
      <c r="H27" s="21" t="str">
        <f>LEFT(G27,3)</f>
        <v xml:space="preserve"> 12</v>
      </c>
      <c r="I27" s="21" t="str">
        <f>RIGHT(G27,3)</f>
        <v xml:space="preserve"> 12</v>
      </c>
      <c r="J27" s="56">
        <f>+K27*H27</f>
        <v>172.8</v>
      </c>
      <c r="K27" s="66">
        <v>14.4</v>
      </c>
      <c r="L27" s="20" t="s">
        <v>51</v>
      </c>
      <c r="M27" s="23">
        <f>+K27/I27</f>
        <v>1.2</v>
      </c>
      <c r="N27" s="65"/>
      <c r="O27" s="25" t="str">
        <f>IF(N27&gt;0,N27*J27,"")</f>
        <v/>
      </c>
      <c r="P27" s="20" t="s">
        <v>174</v>
      </c>
      <c r="Q27" s="20" t="s">
        <v>209</v>
      </c>
      <c r="R27" s="20" t="s">
        <v>208</v>
      </c>
      <c r="S27" s="230" t="s">
        <v>236</v>
      </c>
      <c r="T27" s="253" t="s">
        <v>237</v>
      </c>
      <c r="U27" s="26" t="s">
        <v>238</v>
      </c>
      <c r="V27" s="26" t="s">
        <v>239</v>
      </c>
      <c r="W27" s="20" t="s">
        <v>240</v>
      </c>
      <c r="X27" s="27">
        <f>'JL PRICE LIST'!P27*'JL PRICE LIST'!Q27*'JL PRICE LIST'!R27/1000000</f>
        <v>3.9328953600000001E-2</v>
      </c>
    </row>
    <row r="28" spans="1:24" ht="13.2" thickBot="1" x14ac:dyDescent="0.3">
      <c r="A28" s="190" t="s">
        <v>241</v>
      </c>
      <c r="B28" s="20" t="s">
        <v>242</v>
      </c>
      <c r="C28" s="20" t="s">
        <v>243</v>
      </c>
      <c r="D28" s="20" t="s">
        <v>244</v>
      </c>
      <c r="E28" s="67" t="s">
        <v>245</v>
      </c>
      <c r="F28" s="55" t="s">
        <v>246</v>
      </c>
      <c r="G28" s="68" t="s">
        <v>247</v>
      </c>
      <c r="H28" s="21" t="s">
        <v>34</v>
      </c>
      <c r="I28" s="21" t="s">
        <v>34</v>
      </c>
      <c r="J28" s="56">
        <f>K28*12</f>
        <v>168</v>
      </c>
      <c r="K28" s="56">
        <v>14</v>
      </c>
      <c r="L28" s="69" t="s">
        <v>51</v>
      </c>
      <c r="M28" s="23">
        <f>K28/12</f>
        <v>1.1666666666666667</v>
      </c>
      <c r="N28" s="65"/>
      <c r="O28" s="25"/>
      <c r="P28" s="20" t="s">
        <v>248</v>
      </c>
      <c r="Q28" s="20" t="s">
        <v>249</v>
      </c>
      <c r="R28" s="20" t="s">
        <v>250</v>
      </c>
      <c r="S28" s="230" t="s">
        <v>251</v>
      </c>
      <c r="T28" s="253" t="s">
        <v>252</v>
      </c>
      <c r="U28" s="26" t="s">
        <v>253</v>
      </c>
      <c r="V28" s="26" t="s">
        <v>254</v>
      </c>
      <c r="W28" s="20" t="s">
        <v>255</v>
      </c>
      <c r="X28" s="27">
        <f>'JL PRICE LIST'!P28*'JL PRICE LIST'!Q28*'JL PRICE LIST'!R28/1000000</f>
        <v>6.044544000000001E-2</v>
      </c>
    </row>
    <row r="29" spans="1:24" ht="13.2" thickBot="1" x14ac:dyDescent="0.3">
      <c r="A29" s="18" t="s">
        <v>256</v>
      </c>
      <c r="B29" s="20" t="s">
        <v>257</v>
      </c>
      <c r="C29" s="20" t="s">
        <v>258</v>
      </c>
      <c r="D29" s="20" t="s">
        <v>259</v>
      </c>
      <c r="E29" s="70" t="s">
        <v>260</v>
      </c>
      <c r="F29" s="63" t="s">
        <v>261</v>
      </c>
      <c r="G29" s="64" t="s">
        <v>262</v>
      </c>
      <c r="H29" s="21" t="str">
        <f>LEFT(G29,3)</f>
        <v xml:space="preserve">  6</v>
      </c>
      <c r="I29" s="21" t="str">
        <f>RIGHT(G29,3)</f>
        <v xml:space="preserve"> 12</v>
      </c>
      <c r="J29" s="56">
        <f>K29*H29</f>
        <v>82.08</v>
      </c>
      <c r="K29" s="71">
        <v>13.68</v>
      </c>
      <c r="L29" s="63" t="s">
        <v>51</v>
      </c>
      <c r="M29" s="23">
        <f>+K29/I29</f>
        <v>1.1399999999999999</v>
      </c>
      <c r="N29" s="72"/>
      <c r="O29" s="25" t="str">
        <f>IF(N29&gt;0,N29*J29,"")</f>
        <v/>
      </c>
      <c r="P29" s="20" t="s">
        <v>263</v>
      </c>
      <c r="Q29" s="20" t="s">
        <v>146</v>
      </c>
      <c r="R29" s="20" t="s">
        <v>264</v>
      </c>
      <c r="S29" s="230" t="s">
        <v>265</v>
      </c>
      <c r="T29" s="253" t="s">
        <v>266</v>
      </c>
      <c r="U29" s="26" t="s">
        <v>267</v>
      </c>
      <c r="V29" s="26" t="s">
        <v>268</v>
      </c>
      <c r="W29" s="20" t="s">
        <v>193</v>
      </c>
      <c r="X29" s="27">
        <f>'JL PRICE LIST'!P29*'JL PRICE LIST'!Q29*'JL PRICE LIST'!R29/1000000</f>
        <v>6.0199999999999997E-2</v>
      </c>
    </row>
    <row r="30" spans="1:24" ht="13.2" thickBot="1" x14ac:dyDescent="0.3">
      <c r="A30" s="18" t="s">
        <v>269</v>
      </c>
      <c r="B30" s="20" t="s">
        <v>270</v>
      </c>
      <c r="C30" s="20" t="s">
        <v>271</v>
      </c>
      <c r="D30" s="20" t="s">
        <v>272</v>
      </c>
      <c r="E30" s="70" t="s">
        <v>273</v>
      </c>
      <c r="F30" s="63" t="s">
        <v>274</v>
      </c>
      <c r="G30" s="64" t="s">
        <v>200</v>
      </c>
      <c r="H30" s="21" t="s">
        <v>201</v>
      </c>
      <c r="I30" s="21" t="s">
        <v>34</v>
      </c>
      <c r="J30" s="56">
        <f>K30*4</f>
        <v>41.76</v>
      </c>
      <c r="K30" s="71">
        <f>M30*12</f>
        <v>10.44</v>
      </c>
      <c r="L30" s="63" t="s">
        <v>51</v>
      </c>
      <c r="M30" s="23">
        <v>0.87</v>
      </c>
      <c r="N30" s="72"/>
      <c r="O30" s="25"/>
      <c r="P30" s="20"/>
      <c r="Q30" s="20"/>
      <c r="R30" s="20"/>
      <c r="S30" s="230" t="s">
        <v>275</v>
      </c>
      <c r="T30" s="253" t="s">
        <v>276</v>
      </c>
      <c r="U30" s="26" t="s">
        <v>277</v>
      </c>
      <c r="V30" s="26" t="s">
        <v>278</v>
      </c>
      <c r="W30" s="20" t="s">
        <v>279</v>
      </c>
      <c r="X30" s="27"/>
    </row>
    <row r="31" spans="1:24" ht="13.2" thickBot="1" x14ac:dyDescent="0.3">
      <c r="A31" s="18" t="s">
        <v>280</v>
      </c>
      <c r="B31" s="20" t="s">
        <v>281</v>
      </c>
      <c r="C31" s="20" t="s">
        <v>282</v>
      </c>
      <c r="D31" s="20" t="s">
        <v>283</v>
      </c>
      <c r="E31" s="70" t="s">
        <v>284</v>
      </c>
      <c r="F31" s="63" t="s">
        <v>199</v>
      </c>
      <c r="G31" s="64" t="s">
        <v>200</v>
      </c>
      <c r="H31" s="21" t="s">
        <v>201</v>
      </c>
      <c r="I31" s="21" t="s">
        <v>34</v>
      </c>
      <c r="J31" s="56">
        <f>K31*4</f>
        <v>41.76</v>
      </c>
      <c r="K31" s="71">
        <f>M31*12</f>
        <v>10.44</v>
      </c>
      <c r="L31" s="63" t="s">
        <v>51</v>
      </c>
      <c r="M31" s="23">
        <v>0.87</v>
      </c>
      <c r="N31" s="72"/>
      <c r="O31" s="25"/>
      <c r="P31" s="20"/>
      <c r="Q31" s="20"/>
      <c r="R31" s="20"/>
      <c r="S31" s="230" t="s">
        <v>285</v>
      </c>
      <c r="T31" s="253" t="s">
        <v>286</v>
      </c>
      <c r="U31" s="26" t="s">
        <v>287</v>
      </c>
      <c r="V31" s="26" t="s">
        <v>288</v>
      </c>
      <c r="W31" s="20" t="s">
        <v>289</v>
      </c>
      <c r="X31" s="27"/>
    </row>
    <row r="32" spans="1:24" ht="13.2" thickBot="1" x14ac:dyDescent="0.3">
      <c r="A32" s="18" t="s">
        <v>290</v>
      </c>
      <c r="B32" s="20" t="s">
        <v>291</v>
      </c>
      <c r="C32" s="20" t="s">
        <v>292</v>
      </c>
      <c r="D32" s="20" t="s">
        <v>293</v>
      </c>
      <c r="E32" s="67" t="s">
        <v>294</v>
      </c>
      <c r="F32" s="55" t="s">
        <v>295</v>
      </c>
      <c r="G32" s="20" t="s">
        <v>262</v>
      </c>
      <c r="H32" s="21" t="str">
        <f>LEFT(G32,3)</f>
        <v xml:space="preserve">  6</v>
      </c>
      <c r="I32" s="21" t="str">
        <f>RIGHT(G32,3)</f>
        <v xml:space="preserve"> 12</v>
      </c>
      <c r="J32" s="56">
        <f>+K32*H32</f>
        <v>98.640000000000015</v>
      </c>
      <c r="K32" s="57">
        <v>16.440000000000001</v>
      </c>
      <c r="L32" s="20" t="s">
        <v>51</v>
      </c>
      <c r="M32" s="23">
        <f>+K32/I32</f>
        <v>1.37</v>
      </c>
      <c r="N32" s="65"/>
      <c r="O32" s="25" t="str">
        <f>IF(N32&gt;0,N32*J32,"")</f>
        <v/>
      </c>
      <c r="P32" s="20" t="s">
        <v>210</v>
      </c>
      <c r="Q32" s="20" t="s">
        <v>175</v>
      </c>
      <c r="R32" s="20" t="s">
        <v>296</v>
      </c>
      <c r="S32" s="230" t="s">
        <v>297</v>
      </c>
      <c r="T32" s="253" t="s">
        <v>298</v>
      </c>
      <c r="U32" s="26" t="s">
        <v>299</v>
      </c>
      <c r="V32" s="26" t="s">
        <v>300</v>
      </c>
      <c r="W32" s="20" t="s">
        <v>215</v>
      </c>
      <c r="X32" s="27">
        <f>'JL PRICE LIST'!P32*'JL PRICE LIST'!Q32*'JL PRICE LIST'!R32/1000000</f>
        <v>3.2130935738000001E-2</v>
      </c>
    </row>
    <row r="33" spans="1:24" ht="13.2" thickBot="1" x14ac:dyDescent="0.3">
      <c r="A33" s="18" t="s">
        <v>301</v>
      </c>
      <c r="B33" s="20" t="s">
        <v>302</v>
      </c>
      <c r="C33" s="20" t="s">
        <v>303</v>
      </c>
      <c r="D33" s="20" t="s">
        <v>304</v>
      </c>
      <c r="E33" s="67" t="s">
        <v>305</v>
      </c>
      <c r="F33" s="55" t="s">
        <v>125</v>
      </c>
      <c r="G33" s="20" t="s">
        <v>306</v>
      </c>
      <c r="H33" s="21" t="s">
        <v>34</v>
      </c>
      <c r="I33" s="21" t="s">
        <v>307</v>
      </c>
      <c r="J33" s="56">
        <f>K33*H33</f>
        <v>393.59999999999997</v>
      </c>
      <c r="K33" s="57">
        <f>M33*I33</f>
        <v>32.799999999999997</v>
      </c>
      <c r="L33" s="20" t="s">
        <v>51</v>
      </c>
      <c r="M33" s="23">
        <v>2.0499999999999998</v>
      </c>
      <c r="N33" s="65"/>
      <c r="O33" s="25"/>
      <c r="P33" s="20" t="s">
        <v>308</v>
      </c>
      <c r="Q33" s="20" t="s">
        <v>309</v>
      </c>
      <c r="R33" s="20" t="s">
        <v>310</v>
      </c>
      <c r="S33" s="230" t="s">
        <v>311</v>
      </c>
      <c r="T33" s="253" t="s">
        <v>312</v>
      </c>
      <c r="U33" s="26" t="s">
        <v>313</v>
      </c>
      <c r="V33" s="26" t="s">
        <v>314</v>
      </c>
      <c r="W33" s="20" t="s">
        <v>315</v>
      </c>
      <c r="X33" s="27"/>
    </row>
    <row r="34" spans="1:24" ht="13.2" thickBot="1" x14ac:dyDescent="0.3">
      <c r="A34" s="18" t="s">
        <v>316</v>
      </c>
      <c r="B34" s="20" t="s">
        <v>317</v>
      </c>
      <c r="C34" s="20" t="s">
        <v>318</v>
      </c>
      <c r="D34" s="20" t="s">
        <v>319</v>
      </c>
      <c r="E34" s="60" t="s">
        <v>320</v>
      </c>
      <c r="F34" s="55" t="s">
        <v>48</v>
      </c>
      <c r="G34" s="20" t="s">
        <v>321</v>
      </c>
      <c r="H34" s="20" t="s">
        <v>201</v>
      </c>
      <c r="I34" s="20" t="s">
        <v>50</v>
      </c>
      <c r="J34" s="56">
        <f>+K34*H34</f>
        <v>81.599999999999994</v>
      </c>
      <c r="K34" s="66">
        <v>20.399999999999999</v>
      </c>
      <c r="L34" s="20" t="s">
        <v>51</v>
      </c>
      <c r="M34" s="23">
        <f>+K34/I34</f>
        <v>0.85</v>
      </c>
      <c r="N34" s="65"/>
      <c r="O34" s="25" t="str">
        <f>IF(N34&gt;0,N34*J34,"")</f>
        <v/>
      </c>
      <c r="P34" s="20" t="s">
        <v>322</v>
      </c>
      <c r="Q34" s="20" t="s">
        <v>322</v>
      </c>
      <c r="R34" s="20" t="s">
        <v>323</v>
      </c>
      <c r="S34" s="230" t="s">
        <v>324</v>
      </c>
      <c r="T34" s="253" t="s">
        <v>325</v>
      </c>
      <c r="U34" s="26" t="s">
        <v>326</v>
      </c>
      <c r="V34" s="26" t="s">
        <v>327</v>
      </c>
      <c r="W34" s="20" t="s">
        <v>328</v>
      </c>
      <c r="X34" s="27">
        <f>'JL PRICE LIST'!P34*'JL PRICE LIST'!Q34*'JL PRICE LIST'!R34/1000000</f>
        <v>0.14879970239999998</v>
      </c>
    </row>
    <row r="35" spans="1:24" ht="13.2" thickBot="1" x14ac:dyDescent="0.3">
      <c r="A35" s="18" t="s">
        <v>329</v>
      </c>
      <c r="B35" s="20" t="s">
        <v>330</v>
      </c>
      <c r="C35" s="20" t="s">
        <v>331</v>
      </c>
      <c r="D35" s="20" t="s">
        <v>319</v>
      </c>
      <c r="E35" s="60" t="s">
        <v>332</v>
      </c>
      <c r="F35" s="55" t="s">
        <v>48</v>
      </c>
      <c r="G35" s="21" t="s">
        <v>333</v>
      </c>
      <c r="H35" s="20" t="s">
        <v>67</v>
      </c>
      <c r="I35" s="20" t="s">
        <v>98</v>
      </c>
      <c r="J35" s="56">
        <f>K35*6</f>
        <v>51</v>
      </c>
      <c r="K35" s="66">
        <f>M35*10</f>
        <v>8.5</v>
      </c>
      <c r="L35" s="20" t="s">
        <v>51</v>
      </c>
      <c r="M35" s="23">
        <v>0.85</v>
      </c>
      <c r="N35" s="65"/>
      <c r="O35" s="25"/>
      <c r="P35" s="20"/>
      <c r="Q35" s="20"/>
      <c r="R35" s="20"/>
      <c r="S35" s="230" t="s">
        <v>334</v>
      </c>
      <c r="T35" s="253" t="s">
        <v>335</v>
      </c>
      <c r="U35" s="26" t="s">
        <v>336</v>
      </c>
      <c r="V35" s="26" t="s">
        <v>337</v>
      </c>
      <c r="W35" s="20" t="s">
        <v>338</v>
      </c>
      <c r="X35" s="27"/>
    </row>
    <row r="36" spans="1:24" ht="13.2" thickBot="1" x14ac:dyDescent="0.3">
      <c r="A36" s="18" t="s">
        <v>339</v>
      </c>
      <c r="B36" s="20" t="s">
        <v>340</v>
      </c>
      <c r="C36" s="20" t="s">
        <v>341</v>
      </c>
      <c r="D36" s="20" t="s">
        <v>342</v>
      </c>
      <c r="E36" s="60" t="s">
        <v>343</v>
      </c>
      <c r="F36" s="55" t="s">
        <v>170</v>
      </c>
      <c r="G36" s="21" t="s">
        <v>344</v>
      </c>
      <c r="H36" s="20" t="s">
        <v>345</v>
      </c>
      <c r="I36" s="20" t="s">
        <v>98</v>
      </c>
      <c r="J36" s="56">
        <v>16</v>
      </c>
      <c r="K36" s="66" t="s">
        <v>346</v>
      </c>
      <c r="L36" s="20" t="s">
        <v>51</v>
      </c>
      <c r="M36" s="23">
        <v>1.6</v>
      </c>
      <c r="N36" s="65"/>
      <c r="O36" s="25"/>
      <c r="P36" s="20"/>
      <c r="Q36" s="20"/>
      <c r="R36" s="20"/>
      <c r="S36" s="230" t="s">
        <v>347</v>
      </c>
      <c r="T36" s="253" t="s">
        <v>348</v>
      </c>
      <c r="U36" s="26" t="s">
        <v>349</v>
      </c>
      <c r="V36" s="26" t="s">
        <v>350</v>
      </c>
      <c r="W36" s="20" t="s">
        <v>351</v>
      </c>
      <c r="X36" s="27"/>
    </row>
    <row r="37" spans="1:24" ht="13.2" thickBot="1" x14ac:dyDescent="0.3">
      <c r="A37" s="18" t="s">
        <v>352</v>
      </c>
      <c r="B37" s="20" t="s">
        <v>353</v>
      </c>
      <c r="C37" s="20" t="s">
        <v>354</v>
      </c>
      <c r="D37" s="20" t="s">
        <v>355</v>
      </c>
      <c r="E37" s="60" t="s">
        <v>356</v>
      </c>
      <c r="F37" s="73" t="s">
        <v>357</v>
      </c>
      <c r="G37" s="64" t="s">
        <v>144</v>
      </c>
      <c r="H37" s="21" t="str">
        <f>LEFT(G37,3)</f>
        <v xml:space="preserve"> 12</v>
      </c>
      <c r="I37" s="21" t="str">
        <f>RIGHT(G37,3)</f>
        <v xml:space="preserve"> 12</v>
      </c>
      <c r="J37" s="56">
        <f>+K37*H37</f>
        <v>183</v>
      </c>
      <c r="K37" s="71">
        <v>15.25</v>
      </c>
      <c r="L37" s="63" t="s">
        <v>51</v>
      </c>
      <c r="M37" s="23">
        <f>+K37/I37</f>
        <v>1.2708333333333333</v>
      </c>
      <c r="N37" s="72"/>
      <c r="O37" s="25" t="str">
        <f>IF(N37&gt;0,N37*J37,"")</f>
        <v/>
      </c>
      <c r="P37" s="20" t="s">
        <v>358</v>
      </c>
      <c r="Q37" s="20" t="s">
        <v>359</v>
      </c>
      <c r="R37" s="20" t="s">
        <v>210</v>
      </c>
      <c r="S37" s="230" t="s">
        <v>360</v>
      </c>
      <c r="T37" s="253" t="s">
        <v>361</v>
      </c>
      <c r="U37" s="26" t="s">
        <v>362</v>
      </c>
      <c r="V37" s="26" t="s">
        <v>363</v>
      </c>
      <c r="W37" s="20" t="s">
        <v>364</v>
      </c>
      <c r="X37" s="27">
        <f>'JL PRICE LIST'!P37*'JL PRICE LIST'!Q37*'JL PRICE LIST'!R37/1000000</f>
        <v>3.0015681904000009E-2</v>
      </c>
    </row>
    <row r="38" spans="1:24" ht="13.2" thickBot="1" x14ac:dyDescent="0.3">
      <c r="A38" s="18" t="s">
        <v>365</v>
      </c>
      <c r="B38" s="20" t="s">
        <v>366</v>
      </c>
      <c r="C38" s="20" t="s">
        <v>367</v>
      </c>
      <c r="D38" s="20" t="s">
        <v>368</v>
      </c>
      <c r="E38" s="61" t="s">
        <v>369</v>
      </c>
      <c r="F38" s="55" t="s">
        <v>48</v>
      </c>
      <c r="G38" s="20" t="s">
        <v>262</v>
      </c>
      <c r="H38" s="21" t="str">
        <f>LEFT(G38,3)</f>
        <v xml:space="preserve">  6</v>
      </c>
      <c r="I38" s="21" t="str">
        <f>RIGHT(G38,3)</f>
        <v xml:space="preserve"> 12</v>
      </c>
      <c r="J38" s="56">
        <f>+K38*H38</f>
        <v>54</v>
      </c>
      <c r="K38" s="57">
        <v>9</v>
      </c>
      <c r="L38" s="20" t="s">
        <v>51</v>
      </c>
      <c r="M38" s="23">
        <f>+K38/I38</f>
        <v>0.75</v>
      </c>
      <c r="N38" s="24"/>
      <c r="O38" s="25" t="str">
        <f>IF(N38&gt;0,N38*J38,"")</f>
        <v/>
      </c>
      <c r="P38" s="20" t="s">
        <v>370</v>
      </c>
      <c r="Q38" s="20" t="s">
        <v>371</v>
      </c>
      <c r="R38" s="20" t="s">
        <v>372</v>
      </c>
      <c r="S38" s="230" t="s">
        <v>373</v>
      </c>
      <c r="T38" s="253" t="s">
        <v>374</v>
      </c>
      <c r="U38" s="26" t="s">
        <v>375</v>
      </c>
      <c r="V38" s="62" t="s">
        <v>376</v>
      </c>
      <c r="W38" s="20" t="s">
        <v>377</v>
      </c>
      <c r="X38" s="27">
        <f>'JL PRICE LIST'!P38*'JL PRICE LIST'!Q38*'JL PRICE LIST'!R38/1000000</f>
        <v>3.979874336E-2</v>
      </c>
    </row>
    <row r="39" spans="1:24" ht="13.2" thickBot="1" x14ac:dyDescent="0.3">
      <c r="A39" s="18"/>
      <c r="B39" s="20"/>
      <c r="C39" s="20"/>
      <c r="D39" s="20"/>
      <c r="E39" s="61"/>
      <c r="F39" s="55"/>
      <c r="G39" s="20"/>
      <c r="H39" s="21"/>
      <c r="I39" s="21"/>
      <c r="J39" s="56"/>
      <c r="K39" s="57"/>
      <c r="L39" s="20"/>
      <c r="M39" s="23"/>
      <c r="N39" s="24"/>
      <c r="O39" s="25"/>
      <c r="P39" s="20"/>
      <c r="Q39" s="20"/>
      <c r="R39" s="20"/>
      <c r="S39" s="230"/>
      <c r="T39" s="253"/>
      <c r="U39" s="26"/>
      <c r="V39" s="62"/>
      <c r="W39" s="20"/>
      <c r="X39" s="27"/>
    </row>
    <row r="40" spans="1:24" ht="13.2" thickBot="1" x14ac:dyDescent="0.3">
      <c r="A40" s="18" t="s">
        <v>378</v>
      </c>
      <c r="B40" s="20" t="s">
        <v>379</v>
      </c>
      <c r="C40" s="20" t="s">
        <v>380</v>
      </c>
      <c r="D40" s="20" t="s">
        <v>381</v>
      </c>
      <c r="E40" s="61" t="s">
        <v>382</v>
      </c>
      <c r="F40" s="55" t="s">
        <v>48</v>
      </c>
      <c r="G40" s="21" t="s">
        <v>383</v>
      </c>
      <c r="H40" s="21" t="s">
        <v>67</v>
      </c>
      <c r="I40" s="21" t="s">
        <v>50</v>
      </c>
      <c r="J40" s="56">
        <f>K40*6</f>
        <v>122.39999999999999</v>
      </c>
      <c r="K40" s="57">
        <v>20.399999999999999</v>
      </c>
      <c r="L40" s="20" t="s">
        <v>51</v>
      </c>
      <c r="M40" s="23">
        <f>K40/24</f>
        <v>0.85</v>
      </c>
      <c r="N40" s="24"/>
      <c r="O40" s="25"/>
      <c r="P40" s="20"/>
      <c r="Q40" s="20"/>
      <c r="R40" s="20"/>
      <c r="S40" s="230" t="s">
        <v>384</v>
      </c>
      <c r="T40" s="253" t="s">
        <v>385</v>
      </c>
      <c r="U40" s="26" t="s">
        <v>386</v>
      </c>
      <c r="V40" s="20" t="s">
        <v>387</v>
      </c>
      <c r="W40" s="20" t="s">
        <v>388</v>
      </c>
      <c r="X40" s="27">
        <v>3.8199999999999998E-2</v>
      </c>
    </row>
    <row r="41" spans="1:24" ht="13.2" thickBot="1" x14ac:dyDescent="0.3">
      <c r="A41" s="18"/>
      <c r="B41" s="20"/>
      <c r="C41" s="20"/>
      <c r="D41" s="20"/>
      <c r="E41" s="61"/>
      <c r="F41" s="55"/>
      <c r="G41" s="21"/>
      <c r="H41" s="21"/>
      <c r="I41" s="21"/>
      <c r="J41" s="56"/>
      <c r="K41" s="57"/>
      <c r="L41" s="20"/>
      <c r="M41" s="23"/>
      <c r="N41" s="24"/>
      <c r="O41" s="25"/>
      <c r="P41" s="20"/>
      <c r="Q41" s="20"/>
      <c r="R41" s="20"/>
      <c r="S41" s="230"/>
      <c r="T41" s="253"/>
      <c r="U41" s="26"/>
      <c r="V41" s="20"/>
      <c r="W41" s="20"/>
      <c r="X41" s="27"/>
    </row>
    <row r="42" spans="1:24" ht="13.2" thickBot="1" x14ac:dyDescent="0.3">
      <c r="A42" s="18" t="s">
        <v>389</v>
      </c>
      <c r="B42" s="20" t="s">
        <v>390</v>
      </c>
      <c r="C42" s="20" t="s">
        <v>391</v>
      </c>
      <c r="D42" s="20" t="s">
        <v>392</v>
      </c>
      <c r="E42" s="27" t="s">
        <v>393</v>
      </c>
      <c r="F42" s="63" t="s">
        <v>394</v>
      </c>
      <c r="G42" s="64" t="s">
        <v>262</v>
      </c>
      <c r="H42" s="21" t="str">
        <f>LEFT(G42,3)</f>
        <v xml:space="preserve">  6</v>
      </c>
      <c r="I42" s="21" t="str">
        <f>RIGHT(G42,3)</f>
        <v xml:space="preserve"> 12</v>
      </c>
      <c r="J42" s="56">
        <f>+K42*H42</f>
        <v>82.08</v>
      </c>
      <c r="K42" s="57">
        <v>13.68</v>
      </c>
      <c r="L42" s="20" t="s">
        <v>51</v>
      </c>
      <c r="M42" s="23">
        <f>+K42/I42</f>
        <v>1.1399999999999999</v>
      </c>
      <c r="N42" s="65"/>
      <c r="O42" s="25" t="str">
        <f>IF(N42&gt;0,N42*J42,"")</f>
        <v/>
      </c>
      <c r="P42" s="20" t="s">
        <v>173</v>
      </c>
      <c r="Q42" s="20" t="s">
        <v>395</v>
      </c>
      <c r="R42" s="20" t="s">
        <v>396</v>
      </c>
      <c r="S42" s="230" t="s">
        <v>397</v>
      </c>
      <c r="T42" s="253" t="s">
        <v>398</v>
      </c>
      <c r="U42" s="26" t="s">
        <v>399</v>
      </c>
      <c r="V42" s="26" t="s">
        <v>400</v>
      </c>
      <c r="W42" s="20" t="s">
        <v>364</v>
      </c>
      <c r="X42" s="27">
        <f>'JL PRICE LIST'!P42*'JL PRICE LIST'!Q42*'JL PRICE LIST'!R42/1000000</f>
        <v>2.5072207919999995E-2</v>
      </c>
    </row>
    <row r="43" spans="1:24" ht="13.2" thickBot="1" x14ac:dyDescent="0.3">
      <c r="A43" s="18" t="s">
        <v>401</v>
      </c>
      <c r="B43" s="20" t="s">
        <v>402</v>
      </c>
      <c r="C43" s="20" t="s">
        <v>403</v>
      </c>
      <c r="D43" s="20" t="s">
        <v>404</v>
      </c>
      <c r="E43" s="27" t="s">
        <v>405</v>
      </c>
      <c r="F43" s="63" t="s">
        <v>406</v>
      </c>
      <c r="G43" s="64" t="s">
        <v>407</v>
      </c>
      <c r="H43" s="21" t="s">
        <v>201</v>
      </c>
      <c r="I43" s="21" t="s">
        <v>50</v>
      </c>
      <c r="J43" s="56">
        <f>K43*4</f>
        <v>83.52</v>
      </c>
      <c r="K43" s="57">
        <f>M43*24</f>
        <v>20.88</v>
      </c>
      <c r="L43" s="20" t="s">
        <v>51</v>
      </c>
      <c r="M43" s="23">
        <v>0.87</v>
      </c>
      <c r="N43" s="65"/>
      <c r="O43" s="25"/>
      <c r="P43" s="20"/>
      <c r="Q43" s="20"/>
      <c r="R43" s="20"/>
      <c r="S43" s="230" t="s">
        <v>408</v>
      </c>
      <c r="T43" s="253" t="s">
        <v>409</v>
      </c>
      <c r="U43" s="26" t="s">
        <v>410</v>
      </c>
      <c r="V43" s="26" t="s">
        <v>411</v>
      </c>
      <c r="W43" s="20" t="s">
        <v>412</v>
      </c>
      <c r="X43" s="27"/>
    </row>
    <row r="44" spans="1:24" ht="13.2" thickBot="1" x14ac:dyDescent="0.3">
      <c r="A44" s="18" t="s">
        <v>413</v>
      </c>
      <c r="B44" s="20" t="s">
        <v>414</v>
      </c>
      <c r="C44" s="20" t="s">
        <v>415</v>
      </c>
      <c r="D44" s="20" t="s">
        <v>416</v>
      </c>
      <c r="E44" s="76" t="s">
        <v>417</v>
      </c>
      <c r="F44" s="63" t="s">
        <v>246</v>
      </c>
      <c r="G44" s="64" t="s">
        <v>247</v>
      </c>
      <c r="H44" s="21" t="s">
        <v>34</v>
      </c>
      <c r="I44" s="21" t="s">
        <v>34</v>
      </c>
      <c r="J44" s="56">
        <f>K44*12</f>
        <v>172.8</v>
      </c>
      <c r="K44" s="57">
        <v>14.4</v>
      </c>
      <c r="L44" s="20" t="s">
        <v>51</v>
      </c>
      <c r="M44" s="23">
        <f>K44/12</f>
        <v>1.2</v>
      </c>
      <c r="N44" s="65"/>
      <c r="O44" s="25"/>
      <c r="P44" s="20"/>
      <c r="Q44" s="20"/>
      <c r="R44" s="20"/>
      <c r="S44" s="230" t="s">
        <v>418</v>
      </c>
      <c r="T44" s="253" t="s">
        <v>419</v>
      </c>
      <c r="U44" s="26" t="s">
        <v>228</v>
      </c>
      <c r="V44" s="26" t="s">
        <v>420</v>
      </c>
      <c r="W44" s="20" t="s">
        <v>421</v>
      </c>
      <c r="X44" s="27"/>
    </row>
    <row r="45" spans="1:24" ht="13.2" thickBot="1" x14ac:dyDescent="0.3">
      <c r="A45" s="18" t="s">
        <v>422</v>
      </c>
      <c r="B45" s="20" t="s">
        <v>423</v>
      </c>
      <c r="C45" s="20" t="s">
        <v>424</v>
      </c>
      <c r="D45" s="20" t="s">
        <v>425</v>
      </c>
      <c r="E45" s="61" t="s">
        <v>426</v>
      </c>
      <c r="F45" s="63" t="s">
        <v>427</v>
      </c>
      <c r="G45" s="64" t="s">
        <v>159</v>
      </c>
      <c r="H45" s="21" t="s">
        <v>67</v>
      </c>
      <c r="I45" s="21" t="s">
        <v>34</v>
      </c>
      <c r="J45" s="56">
        <f>K45*6</f>
        <v>93.6</v>
      </c>
      <c r="K45" s="57">
        <v>15.6</v>
      </c>
      <c r="L45" s="20" t="s">
        <v>51</v>
      </c>
      <c r="M45" s="23">
        <f>K45/12</f>
        <v>1.3</v>
      </c>
      <c r="N45" s="65"/>
      <c r="O45" s="25"/>
      <c r="P45" s="20"/>
      <c r="Q45" s="20"/>
      <c r="R45" s="20"/>
      <c r="S45" s="230" t="s">
        <v>428</v>
      </c>
      <c r="T45" s="253" t="s">
        <v>429</v>
      </c>
      <c r="U45" s="26" t="s">
        <v>430</v>
      </c>
      <c r="V45" s="20" t="s">
        <v>431</v>
      </c>
      <c r="W45" s="20" t="s">
        <v>432</v>
      </c>
      <c r="X45" s="27">
        <v>1.9300000000000001E-2</v>
      </c>
    </row>
    <row r="46" spans="1:24" ht="13.2" thickBot="1" x14ac:dyDescent="0.3">
      <c r="A46" s="18" t="s">
        <v>433</v>
      </c>
      <c r="B46" s="20" t="s">
        <v>434</v>
      </c>
      <c r="C46" s="20" t="s">
        <v>435</v>
      </c>
      <c r="D46" s="20" t="s">
        <v>436</v>
      </c>
      <c r="E46" s="19" t="s">
        <v>437</v>
      </c>
      <c r="F46" s="63" t="s">
        <v>438</v>
      </c>
      <c r="G46" s="20" t="s">
        <v>247</v>
      </c>
      <c r="H46" s="21" t="s">
        <v>34</v>
      </c>
      <c r="I46" s="21" t="s">
        <v>34</v>
      </c>
      <c r="J46" s="22">
        <f>K46*12</f>
        <v>172.8</v>
      </c>
      <c r="K46" s="66">
        <v>14.4</v>
      </c>
      <c r="L46" s="20" t="s">
        <v>51</v>
      </c>
      <c r="M46" s="23">
        <f>K46/12</f>
        <v>1.2</v>
      </c>
      <c r="N46" s="65"/>
      <c r="O46" s="25"/>
      <c r="P46" s="20" t="s">
        <v>439</v>
      </c>
      <c r="Q46" s="20" t="s">
        <v>264</v>
      </c>
      <c r="R46" s="20" t="s">
        <v>440</v>
      </c>
      <c r="S46" s="230" t="s">
        <v>441</v>
      </c>
      <c r="T46" s="253" t="s">
        <v>442</v>
      </c>
      <c r="U46" s="26" t="s">
        <v>443</v>
      </c>
      <c r="V46" s="26" t="s">
        <v>444</v>
      </c>
      <c r="W46" s="26" t="s">
        <v>388</v>
      </c>
      <c r="X46" s="27">
        <f>'JL PRICE LIST'!P46*'JL PRICE LIST'!Q46*'JL PRICE LIST'!R46/1000000</f>
        <v>3.4020000000000002E-2</v>
      </c>
    </row>
    <row r="47" spans="1:24" ht="13.2" thickBot="1" x14ac:dyDescent="0.3">
      <c r="A47" s="18" t="s">
        <v>445</v>
      </c>
      <c r="B47" s="20" t="s">
        <v>446</v>
      </c>
      <c r="C47" s="20" t="s">
        <v>447</v>
      </c>
      <c r="D47" s="20" t="s">
        <v>448</v>
      </c>
      <c r="E47" s="77" t="s">
        <v>449</v>
      </c>
      <c r="F47" s="73" t="s">
        <v>274</v>
      </c>
      <c r="G47" s="64" t="s">
        <v>144</v>
      </c>
      <c r="H47" s="21" t="str">
        <f>LEFT(G47,3)</f>
        <v xml:space="preserve"> 12</v>
      </c>
      <c r="I47" s="21" t="str">
        <f>RIGHT(G47,3)</f>
        <v xml:space="preserve"> 12</v>
      </c>
      <c r="J47" s="56">
        <f>+K47*H47</f>
        <v>164.16</v>
      </c>
      <c r="K47" s="71">
        <v>13.68</v>
      </c>
      <c r="L47" s="63" t="s">
        <v>51</v>
      </c>
      <c r="M47" s="23">
        <f>+K47/I47</f>
        <v>1.1399999999999999</v>
      </c>
      <c r="N47" s="72"/>
      <c r="O47" s="25" t="str">
        <f>IF(N47&gt;0,N47*J47,"")</f>
        <v/>
      </c>
      <c r="P47" s="20" t="s">
        <v>450</v>
      </c>
      <c r="Q47" s="20" t="s">
        <v>174</v>
      </c>
      <c r="R47" s="20" t="s">
        <v>395</v>
      </c>
      <c r="S47" s="230" t="s">
        <v>451</v>
      </c>
      <c r="T47" s="253" t="s">
        <v>452</v>
      </c>
      <c r="U47" s="26" t="s">
        <v>453</v>
      </c>
      <c r="V47" s="26" t="s">
        <v>454</v>
      </c>
      <c r="W47" s="20" t="s">
        <v>152</v>
      </c>
      <c r="X47" s="27">
        <f>'JL PRICE LIST'!P47*'JL PRICE LIST'!Q47*'JL PRICE LIST'!R47/1000000</f>
        <v>3.4216189631999995E-2</v>
      </c>
    </row>
    <row r="48" spans="1:24" ht="13.2" thickBot="1" x14ac:dyDescent="0.3">
      <c r="A48" s="190" t="s">
        <v>455</v>
      </c>
      <c r="B48" s="21" t="s">
        <v>456</v>
      </c>
      <c r="C48" s="21" t="s">
        <v>457</v>
      </c>
      <c r="D48" s="21" t="s">
        <v>458</v>
      </c>
      <c r="E48" s="61" t="s">
        <v>459</v>
      </c>
      <c r="F48" s="55" t="s">
        <v>460</v>
      </c>
      <c r="G48" s="68" t="s">
        <v>247</v>
      </c>
      <c r="H48" s="207">
        <v>12</v>
      </c>
      <c r="I48" s="20" t="s">
        <v>34</v>
      </c>
      <c r="J48" s="56">
        <f>K48*12</f>
        <v>168</v>
      </c>
      <c r="K48" s="56">
        <v>14</v>
      </c>
      <c r="L48" s="69" t="s">
        <v>51</v>
      </c>
      <c r="M48" s="23">
        <f>K48/12</f>
        <v>1.1666666666666667</v>
      </c>
      <c r="N48" s="21"/>
      <c r="O48" s="21"/>
      <c r="P48" s="26" t="s">
        <v>263</v>
      </c>
      <c r="Q48" s="20" t="s">
        <v>461</v>
      </c>
      <c r="R48" s="63">
        <v>18.2</v>
      </c>
      <c r="S48" s="230" t="s">
        <v>462</v>
      </c>
      <c r="T48" s="253" t="s">
        <v>463</v>
      </c>
      <c r="U48" s="26" t="s">
        <v>464</v>
      </c>
      <c r="V48" s="26" t="s">
        <v>465</v>
      </c>
      <c r="W48" s="26" t="s">
        <v>466</v>
      </c>
      <c r="X48" s="27">
        <f>'JL PRICE LIST'!P48*'JL PRICE LIST'!Q48*'JL PRICE LIST'!R48/1000000</f>
        <v>3.3260499999999998E-2</v>
      </c>
    </row>
    <row r="49" spans="1:24" ht="13.2" thickBot="1" x14ac:dyDescent="0.3">
      <c r="A49" s="18" t="s">
        <v>467</v>
      </c>
      <c r="B49" s="21" t="s">
        <v>468</v>
      </c>
      <c r="C49" s="21" t="s">
        <v>469</v>
      </c>
      <c r="D49" s="21" t="s">
        <v>470</v>
      </c>
      <c r="E49" s="19" t="s">
        <v>471</v>
      </c>
      <c r="F49" s="63" t="s">
        <v>186</v>
      </c>
      <c r="G49" s="64" t="s">
        <v>247</v>
      </c>
      <c r="H49" s="207">
        <v>12</v>
      </c>
      <c r="I49" s="20" t="s">
        <v>34</v>
      </c>
      <c r="J49" s="57">
        <f>K49*12</f>
        <v>183</v>
      </c>
      <c r="K49" s="57">
        <v>15.25</v>
      </c>
      <c r="L49" s="20" t="s">
        <v>51</v>
      </c>
      <c r="M49" s="23">
        <f>K49/12</f>
        <v>1.2708333333333333</v>
      </c>
      <c r="N49" s="21"/>
      <c r="O49" s="21"/>
      <c r="P49" s="26"/>
      <c r="Q49" s="20"/>
      <c r="R49" s="63"/>
      <c r="S49" s="230" t="s">
        <v>472</v>
      </c>
      <c r="T49" s="253" t="s">
        <v>473</v>
      </c>
      <c r="U49" s="26" t="s">
        <v>474</v>
      </c>
      <c r="V49" s="26" t="s">
        <v>475</v>
      </c>
      <c r="W49" s="26" t="s">
        <v>193</v>
      </c>
      <c r="X49" s="27"/>
    </row>
    <row r="50" spans="1:24" ht="13.2" thickBot="1" x14ac:dyDescent="0.3">
      <c r="A50" s="18"/>
      <c r="B50" s="21"/>
      <c r="C50" s="21"/>
      <c r="D50" s="21"/>
      <c r="E50" s="19"/>
      <c r="F50" s="63"/>
      <c r="G50" s="64"/>
      <c r="H50" s="207"/>
      <c r="I50" s="20"/>
      <c r="J50" s="57"/>
      <c r="K50" s="57"/>
      <c r="L50" s="20"/>
      <c r="M50" s="23"/>
      <c r="N50" s="21"/>
      <c r="O50" s="21"/>
      <c r="P50" s="26"/>
      <c r="Q50" s="20"/>
      <c r="R50" s="63"/>
      <c r="S50" s="230"/>
      <c r="T50" s="253"/>
      <c r="U50" s="26"/>
      <c r="V50" s="26"/>
      <c r="W50" s="26"/>
      <c r="X50" s="27"/>
    </row>
    <row r="51" spans="1:24" ht="13.2" thickBot="1" x14ac:dyDescent="0.3">
      <c r="A51" s="18" t="s">
        <v>476</v>
      </c>
      <c r="B51" s="20" t="s">
        <v>477</v>
      </c>
      <c r="C51" s="20" t="s">
        <v>478</v>
      </c>
      <c r="D51" s="20" t="s">
        <v>479</v>
      </c>
      <c r="E51" s="77" t="s">
        <v>480</v>
      </c>
      <c r="F51" s="73" t="s">
        <v>481</v>
      </c>
      <c r="G51" s="64" t="s">
        <v>144</v>
      </c>
      <c r="H51" s="21" t="str">
        <f>LEFT(G51,3)</f>
        <v xml:space="preserve"> 12</v>
      </c>
      <c r="I51" s="21" t="str">
        <f>RIGHT(G51,3)</f>
        <v xml:space="preserve"> 12</v>
      </c>
      <c r="J51" s="56">
        <f>+K51*H51</f>
        <v>183</v>
      </c>
      <c r="K51" s="71">
        <v>15.25</v>
      </c>
      <c r="L51" s="63" t="s">
        <v>51</v>
      </c>
      <c r="M51" s="23">
        <f>+K51/I51</f>
        <v>1.2708333333333333</v>
      </c>
      <c r="N51" s="72"/>
      <c r="O51" s="25" t="str">
        <f>IF(N51&gt;0,N51*J51,"")</f>
        <v/>
      </c>
      <c r="P51" s="20" t="s">
        <v>174</v>
      </c>
      <c r="Q51" s="20" t="s">
        <v>482</v>
      </c>
      <c r="R51" s="20" t="s">
        <v>483</v>
      </c>
      <c r="S51" s="230" t="s">
        <v>484</v>
      </c>
      <c r="T51" s="253" t="s">
        <v>485</v>
      </c>
      <c r="U51" s="26" t="s">
        <v>486</v>
      </c>
      <c r="V51" s="26" t="s">
        <v>487</v>
      </c>
      <c r="W51" s="20" t="s">
        <v>488</v>
      </c>
      <c r="X51" s="27">
        <f>'JL PRICE LIST'!P51*'JL PRICE LIST'!Q51*'JL PRICE LIST'!R51/1000000</f>
        <v>5.637150015999999E-2</v>
      </c>
    </row>
    <row r="52" spans="1:24" ht="13.2" thickBot="1" x14ac:dyDescent="0.3">
      <c r="A52" s="18" t="s">
        <v>489</v>
      </c>
      <c r="B52" s="20" t="s">
        <v>490</v>
      </c>
      <c r="C52" s="20" t="s">
        <v>491</v>
      </c>
      <c r="D52" s="20" t="s">
        <v>492</v>
      </c>
      <c r="E52" s="77" t="s">
        <v>493</v>
      </c>
      <c r="F52" s="73" t="s">
        <v>494</v>
      </c>
      <c r="G52" s="64" t="s">
        <v>144</v>
      </c>
      <c r="H52" s="21" t="str">
        <f>LEFT(G52,3)</f>
        <v xml:space="preserve"> 12</v>
      </c>
      <c r="I52" s="21" t="str">
        <f>RIGHT(G52,3)</f>
        <v xml:space="preserve"> 12</v>
      </c>
      <c r="J52" s="56">
        <f>+K52*H52</f>
        <v>164.16</v>
      </c>
      <c r="K52" s="71">
        <v>13.68</v>
      </c>
      <c r="L52" s="63" t="s">
        <v>51</v>
      </c>
      <c r="M52" s="23">
        <f>+K52/I52</f>
        <v>1.1399999999999999</v>
      </c>
      <c r="N52" s="72"/>
      <c r="O52" s="25" t="str">
        <f>IF(N52&gt;0,N52*J52,"")</f>
        <v/>
      </c>
      <c r="P52" s="20" t="s">
        <v>495</v>
      </c>
      <c r="Q52" s="20" t="s">
        <v>209</v>
      </c>
      <c r="R52" s="20" t="s">
        <v>358</v>
      </c>
      <c r="S52" s="230" t="s">
        <v>496</v>
      </c>
      <c r="T52" s="253" t="s">
        <v>497</v>
      </c>
      <c r="U52" s="26" t="s">
        <v>498</v>
      </c>
      <c r="V52" s="26" t="s">
        <v>499</v>
      </c>
      <c r="W52" s="20" t="s">
        <v>364</v>
      </c>
      <c r="X52" s="27">
        <f>'JL PRICE LIST'!P52*'JL PRICE LIST'!Q52*'JL PRICE LIST'!R52/1000000</f>
        <v>3.9753210816000001E-2</v>
      </c>
    </row>
    <row r="53" spans="1:24" ht="13.2" thickBot="1" x14ac:dyDescent="0.3">
      <c r="A53" s="18" t="s">
        <v>500</v>
      </c>
      <c r="B53" s="20" t="s">
        <v>501</v>
      </c>
      <c r="C53" s="20" t="s">
        <v>502</v>
      </c>
      <c r="D53" s="20" t="s">
        <v>503</v>
      </c>
      <c r="E53" s="77" t="s">
        <v>504</v>
      </c>
      <c r="F53" s="73" t="s">
        <v>394</v>
      </c>
      <c r="G53" s="68" t="s">
        <v>505</v>
      </c>
      <c r="H53" s="20" t="s">
        <v>34</v>
      </c>
      <c r="I53" s="20" t="s">
        <v>34</v>
      </c>
      <c r="J53" s="56">
        <f>+K53*H53</f>
        <v>172.8</v>
      </c>
      <c r="K53" s="57">
        <v>14.4</v>
      </c>
      <c r="L53" s="63" t="s">
        <v>51</v>
      </c>
      <c r="M53" s="23">
        <f>+K53/I53</f>
        <v>1.2</v>
      </c>
      <c r="N53" s="72"/>
      <c r="O53" s="25" t="str">
        <f>IF(N53&gt;0,N53*J53,"")</f>
        <v/>
      </c>
      <c r="P53" s="20" t="s">
        <v>506</v>
      </c>
      <c r="Q53" s="20" t="s">
        <v>507</v>
      </c>
      <c r="R53" s="20" t="s">
        <v>359</v>
      </c>
      <c r="S53" s="230" t="s">
        <v>508</v>
      </c>
      <c r="T53" s="253" t="s">
        <v>509</v>
      </c>
      <c r="U53" s="26" t="s">
        <v>510</v>
      </c>
      <c r="V53" s="26" t="s">
        <v>511</v>
      </c>
      <c r="W53" s="20" t="s">
        <v>193</v>
      </c>
      <c r="X53" s="27">
        <f>'JL PRICE LIST'!P53*'JL PRICE LIST'!Q53*'JL PRICE LIST'!R53/1000000</f>
        <v>6.2311810860000004E-2</v>
      </c>
    </row>
    <row r="54" spans="1:24" ht="13.2" thickBot="1" x14ac:dyDescent="0.3">
      <c r="A54" s="190" t="s">
        <v>512</v>
      </c>
      <c r="B54" s="21" t="s">
        <v>513</v>
      </c>
      <c r="C54" s="21" t="s">
        <v>514</v>
      </c>
      <c r="D54" s="21" t="s">
        <v>515</v>
      </c>
      <c r="E54" s="77" t="s">
        <v>516</v>
      </c>
      <c r="F54" s="73" t="s">
        <v>133</v>
      </c>
      <c r="G54" s="78" t="s">
        <v>159</v>
      </c>
      <c r="H54" s="20" t="s">
        <v>67</v>
      </c>
      <c r="I54" s="20" t="s">
        <v>34</v>
      </c>
      <c r="J54" s="56">
        <f>K54*6</f>
        <v>122.39999999999999</v>
      </c>
      <c r="K54" s="56">
        <v>20.399999999999999</v>
      </c>
      <c r="L54" s="69" t="s">
        <v>51</v>
      </c>
      <c r="M54" s="23">
        <f>K54/12</f>
        <v>1.7</v>
      </c>
      <c r="N54" s="72"/>
      <c r="O54" s="25"/>
      <c r="P54" s="20" t="s">
        <v>517</v>
      </c>
      <c r="Q54" s="20" t="s">
        <v>518</v>
      </c>
      <c r="R54" s="20" t="s">
        <v>50</v>
      </c>
      <c r="S54" s="230" t="s">
        <v>519</v>
      </c>
      <c r="T54" s="253" t="s">
        <v>520</v>
      </c>
      <c r="U54" s="26" t="s">
        <v>521</v>
      </c>
      <c r="V54" s="26" t="s">
        <v>522</v>
      </c>
      <c r="W54" s="20" t="s">
        <v>523</v>
      </c>
      <c r="X54" s="27">
        <f>'JL PRICE LIST'!P54*'JL PRICE LIST'!Q54*'JL PRICE LIST'!R54/1000000</f>
        <v>3.2996160000000004E-2</v>
      </c>
    </row>
    <row r="55" spans="1:24" ht="15" thickBot="1" x14ac:dyDescent="0.35">
      <c r="A55" s="18" t="s">
        <v>524</v>
      </c>
      <c r="B55" s="20" t="s">
        <v>525</v>
      </c>
      <c r="C55" s="20" t="s">
        <v>526</v>
      </c>
      <c r="D55" s="20" t="s">
        <v>527</v>
      </c>
      <c r="E55" s="61" t="s">
        <v>528</v>
      </c>
      <c r="F55" s="55" t="s">
        <v>529</v>
      </c>
      <c r="G55" s="21" t="s">
        <v>530</v>
      </c>
      <c r="H55" s="21" t="s">
        <v>201</v>
      </c>
      <c r="I55" s="21" t="s">
        <v>531</v>
      </c>
      <c r="J55" s="56">
        <f>K55*4</f>
        <v>71.399999999999991</v>
      </c>
      <c r="K55" s="57">
        <f>M55*21</f>
        <v>17.849999999999998</v>
      </c>
      <c r="L55" s="20" t="s">
        <v>51</v>
      </c>
      <c r="M55" s="23">
        <v>0.85</v>
      </c>
      <c r="N55" s="24"/>
      <c r="O55" s="25"/>
      <c r="P55" s="20"/>
      <c r="Q55" s="20"/>
      <c r="R55" s="20"/>
      <c r="S55" s="230" t="s">
        <v>532</v>
      </c>
      <c r="T55" s="253" t="s">
        <v>533</v>
      </c>
      <c r="U55" s="26" t="s">
        <v>534</v>
      </c>
      <c r="V55" s="62" t="s">
        <v>535</v>
      </c>
      <c r="W55" s="20" t="s">
        <v>240</v>
      </c>
      <c r="X55" s="27"/>
    </row>
    <row r="56" spans="1:24" ht="13.2" thickBot="1" x14ac:dyDescent="0.3">
      <c r="A56" s="190" t="s">
        <v>536</v>
      </c>
      <c r="B56" s="20" t="s">
        <v>537</v>
      </c>
      <c r="C56" s="21" t="s">
        <v>538</v>
      </c>
      <c r="D56" s="21" t="s">
        <v>539</v>
      </c>
      <c r="E56" s="67" t="s">
        <v>540</v>
      </c>
      <c r="F56" s="55" t="s">
        <v>246</v>
      </c>
      <c r="G56" s="21" t="s">
        <v>541</v>
      </c>
      <c r="H56" s="21" t="s">
        <v>67</v>
      </c>
      <c r="I56" s="21" t="s">
        <v>34</v>
      </c>
      <c r="J56" s="56">
        <f>K56*6</f>
        <v>109.19999999999999</v>
      </c>
      <c r="K56" s="56">
        <v>18.2</v>
      </c>
      <c r="L56" s="69" t="s">
        <v>51</v>
      </c>
      <c r="M56" s="23">
        <f>K56/12</f>
        <v>1.5166666666666666</v>
      </c>
      <c r="N56" s="24"/>
      <c r="O56" s="25"/>
      <c r="P56" s="20" t="s">
        <v>542</v>
      </c>
      <c r="Q56" s="20" t="s">
        <v>543</v>
      </c>
      <c r="R56" s="20" t="s">
        <v>518</v>
      </c>
      <c r="S56" s="230" t="s">
        <v>544</v>
      </c>
      <c r="T56" s="253" t="s">
        <v>545</v>
      </c>
      <c r="U56" s="26" t="s">
        <v>546</v>
      </c>
      <c r="V56" s="26" t="s">
        <v>547</v>
      </c>
      <c r="W56" s="20" t="s">
        <v>364</v>
      </c>
      <c r="X56" s="27">
        <f>'JL PRICE LIST'!P56*'JL PRICE LIST'!Q56*'JL PRICE LIST'!R56/1000000</f>
        <v>3.1169880000000001E-2</v>
      </c>
    </row>
    <row r="57" spans="1:24" ht="13.2" thickBot="1" x14ac:dyDescent="0.3">
      <c r="A57" s="18" t="s">
        <v>548</v>
      </c>
      <c r="B57" s="20" t="s">
        <v>549</v>
      </c>
      <c r="C57" s="20" t="s">
        <v>550</v>
      </c>
      <c r="D57" s="20" t="s">
        <v>551</v>
      </c>
      <c r="E57" s="19" t="s">
        <v>552</v>
      </c>
      <c r="F57" s="63" t="s">
        <v>553</v>
      </c>
      <c r="G57" s="20" t="s">
        <v>247</v>
      </c>
      <c r="H57" s="21" t="s">
        <v>34</v>
      </c>
      <c r="I57" s="21" t="s">
        <v>34</v>
      </c>
      <c r="J57" s="22">
        <f>K57*12</f>
        <v>197.28000000000003</v>
      </c>
      <c r="K57" s="66">
        <v>16.440000000000001</v>
      </c>
      <c r="L57" s="20" t="s">
        <v>51</v>
      </c>
      <c r="M57" s="23">
        <f>K57/12</f>
        <v>1.37</v>
      </c>
      <c r="N57" s="24"/>
      <c r="O57" s="25"/>
      <c r="P57" s="20" t="s">
        <v>554</v>
      </c>
      <c r="Q57" s="20" t="s">
        <v>555</v>
      </c>
      <c r="R57" s="20" t="s">
        <v>556</v>
      </c>
      <c r="S57" s="230" t="s">
        <v>557</v>
      </c>
      <c r="T57" s="253" t="s">
        <v>558</v>
      </c>
      <c r="U57" s="26" t="s">
        <v>559</v>
      </c>
      <c r="V57" s="26" t="s">
        <v>560</v>
      </c>
      <c r="W57" s="26" t="s">
        <v>561</v>
      </c>
      <c r="X57" s="27">
        <f>'JL PRICE LIST'!P57*'JL PRICE LIST'!Q57*'JL PRICE LIST'!R57/1000000</f>
        <v>7.4335999999999999E-2</v>
      </c>
    </row>
    <row r="58" spans="1:24" ht="13.2" thickBot="1" x14ac:dyDescent="0.3">
      <c r="A58" s="29" t="s">
        <v>562</v>
      </c>
      <c r="B58" s="33" t="s">
        <v>563</v>
      </c>
      <c r="C58" s="33" t="s">
        <v>564</v>
      </c>
      <c r="D58" s="33" t="s">
        <v>565</v>
      </c>
      <c r="E58" s="30" t="s">
        <v>566</v>
      </c>
      <c r="F58" s="114" t="s">
        <v>567</v>
      </c>
      <c r="G58" s="33" t="s">
        <v>247</v>
      </c>
      <c r="H58" s="31" t="s">
        <v>34</v>
      </c>
      <c r="I58" s="31" t="s">
        <v>34</v>
      </c>
      <c r="J58" s="32">
        <f>K58*12</f>
        <v>172.79999999999998</v>
      </c>
      <c r="K58" s="79">
        <f>M58*12</f>
        <v>14.399999999999999</v>
      </c>
      <c r="L58" s="33" t="s">
        <v>51</v>
      </c>
      <c r="M58" s="34">
        <v>1.2</v>
      </c>
      <c r="N58" s="35"/>
      <c r="O58" s="36"/>
      <c r="P58" s="33" t="s">
        <v>568</v>
      </c>
      <c r="Q58" s="33" t="s">
        <v>569</v>
      </c>
      <c r="R58" s="33" t="s">
        <v>570</v>
      </c>
      <c r="S58" s="231" t="s">
        <v>571</v>
      </c>
      <c r="T58" s="254" t="s">
        <v>572</v>
      </c>
      <c r="U58" s="37" t="s">
        <v>573</v>
      </c>
      <c r="V58" s="37" t="s">
        <v>574</v>
      </c>
      <c r="W58" s="37" t="s">
        <v>575</v>
      </c>
      <c r="X58" s="38">
        <f>'JL PRICE LIST'!P58*'JL PRICE LIST'!Q58*'JL PRICE LIST'!R58/1000000</f>
        <v>2.6333136000000004E-2</v>
      </c>
    </row>
    <row r="59" spans="1:24" ht="13.2" thickBot="1" x14ac:dyDescent="0.3">
      <c r="A59" s="219" t="s">
        <v>576</v>
      </c>
      <c r="B59" s="220"/>
      <c r="C59" s="220"/>
      <c r="D59" s="220"/>
      <c r="E59" s="220"/>
      <c r="F59" s="220"/>
      <c r="G59" s="220" t="s">
        <v>172</v>
      </c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</row>
    <row r="60" spans="1:24" ht="13.2" thickBot="1" x14ac:dyDescent="0.3">
      <c r="A60" s="39" t="s">
        <v>577</v>
      </c>
      <c r="B60" s="41" t="s">
        <v>578</v>
      </c>
      <c r="C60" s="41" t="s">
        <v>62</v>
      </c>
      <c r="D60" s="41" t="s">
        <v>579</v>
      </c>
      <c r="E60" s="40" t="s">
        <v>580</v>
      </c>
      <c r="F60" s="80" t="s">
        <v>581</v>
      </c>
      <c r="G60" s="81" t="s">
        <v>582</v>
      </c>
      <c r="H60" s="43" t="s">
        <v>33</v>
      </c>
      <c r="I60" s="43" t="s">
        <v>307</v>
      </c>
      <c r="J60" s="82">
        <f>K60</f>
        <v>17.600000000000001</v>
      </c>
      <c r="K60" s="82">
        <f>M60*16</f>
        <v>17.600000000000001</v>
      </c>
      <c r="L60" s="43" t="s">
        <v>35</v>
      </c>
      <c r="M60" s="44">
        <v>1.1000000000000001</v>
      </c>
      <c r="N60" s="83"/>
      <c r="O60" s="46"/>
      <c r="P60" s="43"/>
      <c r="Q60" s="43"/>
      <c r="R60" s="43"/>
      <c r="S60" s="232" t="s">
        <v>583</v>
      </c>
      <c r="T60" s="255" t="s">
        <v>584</v>
      </c>
      <c r="U60" s="47" t="s">
        <v>62</v>
      </c>
      <c r="V60" s="47" t="s">
        <v>585</v>
      </c>
      <c r="W60" s="43" t="s">
        <v>586</v>
      </c>
      <c r="X60" s="48"/>
    </row>
    <row r="61" spans="1:24" ht="13.2" thickBot="1" x14ac:dyDescent="0.3">
      <c r="A61" s="18" t="s">
        <v>587</v>
      </c>
      <c r="B61" s="21" t="s">
        <v>588</v>
      </c>
      <c r="C61" s="21" t="s">
        <v>62</v>
      </c>
      <c r="D61" s="21" t="s">
        <v>589</v>
      </c>
      <c r="E61" s="19" t="s">
        <v>590</v>
      </c>
      <c r="F61" s="73" t="s">
        <v>581</v>
      </c>
      <c r="G61" s="78" t="s">
        <v>582</v>
      </c>
      <c r="H61" s="20" t="s">
        <v>33</v>
      </c>
      <c r="I61" s="20" t="s">
        <v>307</v>
      </c>
      <c r="J61" s="66">
        <f>K61</f>
        <v>17.600000000000001</v>
      </c>
      <c r="K61" s="66">
        <f>M61*16</f>
        <v>17.600000000000001</v>
      </c>
      <c r="L61" s="20" t="s">
        <v>35</v>
      </c>
      <c r="M61" s="23">
        <v>1.1000000000000001</v>
      </c>
      <c r="N61" s="72"/>
      <c r="O61" s="25"/>
      <c r="P61" s="20"/>
      <c r="Q61" s="20"/>
      <c r="R61" s="20"/>
      <c r="S61" s="230" t="s">
        <v>583</v>
      </c>
      <c r="T61" s="253" t="s">
        <v>584</v>
      </c>
      <c r="U61" s="26" t="s">
        <v>62</v>
      </c>
      <c r="V61" s="26" t="s">
        <v>585</v>
      </c>
      <c r="W61" s="20" t="s">
        <v>586</v>
      </c>
      <c r="X61" s="27"/>
    </row>
    <row r="62" spans="1:24" ht="13.2" thickBot="1" x14ac:dyDescent="0.3">
      <c r="A62" s="18" t="s">
        <v>591</v>
      </c>
      <c r="B62" s="21" t="s">
        <v>592</v>
      </c>
      <c r="C62" s="21" t="s">
        <v>62</v>
      </c>
      <c r="D62" s="21" t="s">
        <v>593</v>
      </c>
      <c r="E62" s="19" t="s">
        <v>594</v>
      </c>
      <c r="F62" s="73" t="s">
        <v>581</v>
      </c>
      <c r="G62" s="78" t="s">
        <v>582</v>
      </c>
      <c r="H62" s="20" t="s">
        <v>33</v>
      </c>
      <c r="I62" s="20" t="s">
        <v>307</v>
      </c>
      <c r="J62" s="66">
        <f>K62</f>
        <v>17.600000000000001</v>
      </c>
      <c r="K62" s="66">
        <f>M62*16</f>
        <v>17.600000000000001</v>
      </c>
      <c r="L62" s="20" t="s">
        <v>35</v>
      </c>
      <c r="M62" s="23">
        <v>1.1000000000000001</v>
      </c>
      <c r="N62" s="72"/>
      <c r="O62" s="25"/>
      <c r="P62" s="20"/>
      <c r="Q62" s="20"/>
      <c r="R62" s="20"/>
      <c r="S62" s="230" t="s">
        <v>583</v>
      </c>
      <c r="T62" s="253" t="s">
        <v>595</v>
      </c>
      <c r="U62" s="26" t="s">
        <v>62</v>
      </c>
      <c r="V62" s="26" t="s">
        <v>585</v>
      </c>
      <c r="W62" s="20" t="s">
        <v>586</v>
      </c>
      <c r="X62" s="27"/>
    </row>
    <row r="63" spans="1:24" ht="13.2" thickBot="1" x14ac:dyDescent="0.3">
      <c r="A63" s="29" t="s">
        <v>596</v>
      </c>
      <c r="B63" s="31" t="s">
        <v>597</v>
      </c>
      <c r="C63" s="31" t="s">
        <v>62</v>
      </c>
      <c r="D63" s="31" t="s">
        <v>598</v>
      </c>
      <c r="E63" s="84" t="s">
        <v>599</v>
      </c>
      <c r="F63" s="85" t="s">
        <v>581</v>
      </c>
      <c r="G63" s="86" t="s">
        <v>582</v>
      </c>
      <c r="H63" s="33" t="s">
        <v>33</v>
      </c>
      <c r="I63" s="33" t="s">
        <v>307</v>
      </c>
      <c r="J63" s="79">
        <f>K63</f>
        <v>17.600000000000001</v>
      </c>
      <c r="K63" s="79">
        <f>M63*16</f>
        <v>17.600000000000001</v>
      </c>
      <c r="L63" s="33" t="s">
        <v>35</v>
      </c>
      <c r="M63" s="34">
        <v>1.1000000000000001</v>
      </c>
      <c r="N63" s="87"/>
      <c r="O63" s="36"/>
      <c r="P63" s="33"/>
      <c r="Q63" s="33"/>
      <c r="R63" s="33"/>
      <c r="S63" s="231" t="s">
        <v>583</v>
      </c>
      <c r="T63" s="254" t="s">
        <v>595</v>
      </c>
      <c r="U63" s="37" t="s">
        <v>62</v>
      </c>
      <c r="V63" s="37" t="s">
        <v>585</v>
      </c>
      <c r="W63" s="33" t="s">
        <v>586</v>
      </c>
      <c r="X63" s="38"/>
    </row>
    <row r="64" spans="1:24" ht="13.2" thickBot="1" x14ac:dyDescent="0.3">
      <c r="A64" s="219" t="s">
        <v>600</v>
      </c>
      <c r="B64" s="220"/>
      <c r="C64" s="220"/>
      <c r="D64" s="220"/>
      <c r="E64" s="220"/>
      <c r="F64" s="220"/>
      <c r="G64" s="220" t="s">
        <v>172</v>
      </c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20"/>
      <c r="W64" s="220"/>
      <c r="X64" s="220"/>
    </row>
    <row r="65" spans="1:24" ht="13.2" thickBot="1" x14ac:dyDescent="0.3">
      <c r="A65" s="39" t="s">
        <v>601</v>
      </c>
      <c r="B65" s="43" t="s">
        <v>602</v>
      </c>
      <c r="C65" s="43"/>
      <c r="D65" s="43" t="s">
        <v>603</v>
      </c>
      <c r="E65" s="40" t="s">
        <v>604</v>
      </c>
      <c r="F65" s="111" t="s">
        <v>605</v>
      </c>
      <c r="G65" s="43" t="s">
        <v>582</v>
      </c>
      <c r="H65" s="41" t="s">
        <v>33</v>
      </c>
      <c r="I65" s="41" t="s">
        <v>307</v>
      </c>
      <c r="J65" s="42">
        <f>M65*16</f>
        <v>21.6</v>
      </c>
      <c r="K65" s="82">
        <f>J65</f>
        <v>21.6</v>
      </c>
      <c r="L65" s="43" t="s">
        <v>35</v>
      </c>
      <c r="M65" s="44">
        <v>1.35</v>
      </c>
      <c r="N65" s="45"/>
      <c r="O65" s="46"/>
      <c r="P65" s="43" t="s">
        <v>606</v>
      </c>
      <c r="Q65" s="43" t="s">
        <v>607</v>
      </c>
      <c r="R65" s="43" t="s">
        <v>98</v>
      </c>
      <c r="S65" s="232" t="s">
        <v>608</v>
      </c>
      <c r="T65" s="255" t="s">
        <v>609</v>
      </c>
      <c r="U65" s="47" t="s">
        <v>610</v>
      </c>
      <c r="V65" s="47" t="s">
        <v>611</v>
      </c>
      <c r="W65" s="47" t="s">
        <v>164</v>
      </c>
      <c r="X65" s="48">
        <f>'JL PRICE LIST'!P65*'JL PRICE LIST'!Q65*'JL PRICE LIST'!R65/1000000</f>
        <v>1.14E-2</v>
      </c>
    </row>
    <row r="66" spans="1:24" ht="13.2" thickBot="1" x14ac:dyDescent="0.3">
      <c r="A66" s="18" t="s">
        <v>612</v>
      </c>
      <c r="B66" s="20" t="s">
        <v>613</v>
      </c>
      <c r="C66" s="20"/>
      <c r="D66" s="20" t="s">
        <v>614</v>
      </c>
      <c r="E66" s="19" t="s">
        <v>615</v>
      </c>
      <c r="F66" s="63" t="s">
        <v>605</v>
      </c>
      <c r="G66" s="20" t="s">
        <v>582</v>
      </c>
      <c r="H66" s="21" t="s">
        <v>33</v>
      </c>
      <c r="I66" s="21" t="s">
        <v>307</v>
      </c>
      <c r="J66" s="22">
        <f>M66*16</f>
        <v>21.6</v>
      </c>
      <c r="K66" s="66">
        <f>J66</f>
        <v>21.6</v>
      </c>
      <c r="L66" s="20" t="s">
        <v>35</v>
      </c>
      <c r="M66" s="23">
        <v>1.35</v>
      </c>
      <c r="N66" s="24"/>
      <c r="O66" s="25"/>
      <c r="P66" s="20" t="s">
        <v>606</v>
      </c>
      <c r="Q66" s="20" t="s">
        <v>616</v>
      </c>
      <c r="R66" s="20" t="s">
        <v>98</v>
      </c>
      <c r="S66" s="230" t="s">
        <v>617</v>
      </c>
      <c r="T66" s="253" t="s">
        <v>618</v>
      </c>
      <c r="U66" s="26" t="s">
        <v>610</v>
      </c>
      <c r="V66" s="26" t="s">
        <v>611</v>
      </c>
      <c r="W66" s="26" t="s">
        <v>164</v>
      </c>
      <c r="X66" s="27">
        <f>'JL PRICE LIST'!P66*'JL PRICE LIST'!Q66*'JL PRICE LIST'!R66/1000000</f>
        <v>1.1438E-2</v>
      </c>
    </row>
    <row r="67" spans="1:24" ht="13.2" thickBot="1" x14ac:dyDescent="0.3">
      <c r="A67" s="18" t="s">
        <v>619</v>
      </c>
      <c r="B67" s="21" t="s">
        <v>620</v>
      </c>
      <c r="C67" s="20"/>
      <c r="D67" s="21" t="s">
        <v>621</v>
      </c>
      <c r="E67" s="19" t="s">
        <v>622</v>
      </c>
      <c r="F67" s="63" t="s">
        <v>605</v>
      </c>
      <c r="G67" s="20" t="s">
        <v>582</v>
      </c>
      <c r="H67" s="21" t="s">
        <v>33</v>
      </c>
      <c r="I67" s="21" t="s">
        <v>307</v>
      </c>
      <c r="J67" s="22">
        <f>M67*16</f>
        <v>21.6</v>
      </c>
      <c r="K67" s="66">
        <f>J67</f>
        <v>21.6</v>
      </c>
      <c r="L67" s="20" t="s">
        <v>35</v>
      </c>
      <c r="M67" s="23">
        <v>1.35</v>
      </c>
      <c r="N67" s="24"/>
      <c r="O67" s="25"/>
      <c r="P67" s="20"/>
      <c r="Q67" s="20"/>
      <c r="R67" s="20"/>
      <c r="S67" s="230" t="s">
        <v>617</v>
      </c>
      <c r="T67" s="253" t="s">
        <v>618</v>
      </c>
      <c r="U67" s="26" t="s">
        <v>610</v>
      </c>
      <c r="V67" s="26" t="s">
        <v>611</v>
      </c>
      <c r="W67" s="26" t="s">
        <v>164</v>
      </c>
      <c r="X67" s="27">
        <f>'JL PRICE LIST'!P67*'JL PRICE LIST'!Q67*'JL PRICE LIST'!R67/1000000</f>
        <v>0</v>
      </c>
    </row>
    <row r="68" spans="1:24" ht="13.2" thickBot="1" x14ac:dyDescent="0.3">
      <c r="A68" s="18" t="s">
        <v>623</v>
      </c>
      <c r="B68" s="20" t="s">
        <v>624</v>
      </c>
      <c r="C68" s="20"/>
      <c r="D68" s="20" t="s">
        <v>625</v>
      </c>
      <c r="E68" s="19" t="s">
        <v>626</v>
      </c>
      <c r="F68" s="63" t="s">
        <v>581</v>
      </c>
      <c r="G68" s="20" t="s">
        <v>627</v>
      </c>
      <c r="H68" s="21" t="s">
        <v>33</v>
      </c>
      <c r="I68" s="21" t="s">
        <v>50</v>
      </c>
      <c r="J68" s="22">
        <f>M68*24</f>
        <v>25.200000000000003</v>
      </c>
      <c r="K68" s="66">
        <f>J68</f>
        <v>25.200000000000003</v>
      </c>
      <c r="L68" s="20" t="s">
        <v>35</v>
      </c>
      <c r="M68" s="23">
        <v>1.05</v>
      </c>
      <c r="N68" s="24"/>
      <c r="O68" s="25"/>
      <c r="P68" s="20" t="s">
        <v>628</v>
      </c>
      <c r="Q68" s="20" t="s">
        <v>629</v>
      </c>
      <c r="R68" s="20" t="s">
        <v>630</v>
      </c>
      <c r="S68" s="230" t="s">
        <v>631</v>
      </c>
      <c r="T68" s="253" t="s">
        <v>632</v>
      </c>
      <c r="U68" s="26" t="s">
        <v>610</v>
      </c>
      <c r="V68" s="26" t="s">
        <v>611</v>
      </c>
      <c r="W68" s="26" t="s">
        <v>633</v>
      </c>
      <c r="X68" s="27">
        <f>'JL PRICE LIST'!P68*'JL PRICE LIST'!Q68*'JL PRICE LIST'!R68/1000000</f>
        <v>4.882392000000001E-3</v>
      </c>
    </row>
    <row r="69" spans="1:24" ht="13.2" thickBot="1" x14ac:dyDescent="0.3">
      <c r="A69" s="29" t="s">
        <v>634</v>
      </c>
      <c r="B69" s="33" t="s">
        <v>635</v>
      </c>
      <c r="C69" s="33"/>
      <c r="D69" s="33" t="s">
        <v>636</v>
      </c>
      <c r="E69" s="30" t="s">
        <v>637</v>
      </c>
      <c r="F69" s="114" t="s">
        <v>581</v>
      </c>
      <c r="G69" s="33" t="s">
        <v>627</v>
      </c>
      <c r="H69" s="31" t="s">
        <v>33</v>
      </c>
      <c r="I69" s="31" t="s">
        <v>50</v>
      </c>
      <c r="J69" s="32">
        <f>M69*24</f>
        <v>25.200000000000003</v>
      </c>
      <c r="K69" s="79">
        <f>J69</f>
        <v>25.200000000000003</v>
      </c>
      <c r="L69" s="33" t="s">
        <v>35</v>
      </c>
      <c r="M69" s="34">
        <v>1.05</v>
      </c>
      <c r="N69" s="35"/>
      <c r="O69" s="36"/>
      <c r="P69" s="33" t="s">
        <v>628</v>
      </c>
      <c r="Q69" s="33" t="s">
        <v>638</v>
      </c>
      <c r="R69" s="33" t="s">
        <v>630</v>
      </c>
      <c r="S69" s="231" t="s">
        <v>631</v>
      </c>
      <c r="T69" s="254" t="s">
        <v>632</v>
      </c>
      <c r="U69" s="37" t="s">
        <v>610</v>
      </c>
      <c r="V69" s="37" t="s">
        <v>611</v>
      </c>
      <c r="W69" s="37" t="s">
        <v>633</v>
      </c>
      <c r="X69" s="38">
        <f>'JL PRICE LIST'!P69*'JL PRICE LIST'!Q69*'JL PRICE LIST'!R69/1000000</f>
        <v>4.7110800000000012E-3</v>
      </c>
    </row>
    <row r="70" spans="1:24" ht="13.2" thickBot="1" x14ac:dyDescent="0.3">
      <c r="A70" s="219" t="s">
        <v>639</v>
      </c>
      <c r="B70" s="220"/>
      <c r="C70" s="220"/>
      <c r="D70" s="220"/>
      <c r="E70" s="220"/>
      <c r="F70" s="220"/>
      <c r="G70" s="220" t="s">
        <v>172</v>
      </c>
      <c r="H70" s="220"/>
      <c r="I70" s="220"/>
      <c r="J70" s="220"/>
      <c r="K70" s="220"/>
      <c r="L70" s="220"/>
      <c r="M70" s="220"/>
      <c r="N70" s="220"/>
      <c r="O70" s="220"/>
      <c r="P70" s="220"/>
      <c r="Q70" s="220"/>
      <c r="R70" s="220"/>
      <c r="S70" s="220"/>
      <c r="T70" s="220"/>
      <c r="U70" s="220"/>
      <c r="V70" s="220"/>
      <c r="W70" s="220"/>
      <c r="X70" s="220"/>
    </row>
    <row r="71" spans="1:24" ht="13.2" thickBot="1" x14ac:dyDescent="0.3">
      <c r="A71" s="18" t="s">
        <v>640</v>
      </c>
      <c r="B71" s="33" t="s">
        <v>641</v>
      </c>
      <c r="C71" s="20"/>
      <c r="D71" s="20" t="s">
        <v>642</v>
      </c>
      <c r="E71" s="19" t="s">
        <v>643</v>
      </c>
      <c r="F71" s="63" t="s">
        <v>605</v>
      </c>
      <c r="G71" s="20" t="s">
        <v>32</v>
      </c>
      <c r="H71" s="21" t="s">
        <v>33</v>
      </c>
      <c r="I71" s="21" t="s">
        <v>34</v>
      </c>
      <c r="J71" s="22">
        <f t="shared" ref="J71:J76" si="0">M71*I71</f>
        <v>19.799999999999997</v>
      </c>
      <c r="K71" s="66"/>
      <c r="L71" s="20" t="s">
        <v>35</v>
      </c>
      <c r="M71" s="23">
        <v>1.65</v>
      </c>
      <c r="N71" s="24"/>
      <c r="O71" s="25"/>
      <c r="P71" s="20" t="s">
        <v>67</v>
      </c>
      <c r="Q71" s="20" t="s">
        <v>644</v>
      </c>
      <c r="R71" s="20" t="s">
        <v>645</v>
      </c>
      <c r="S71" s="230" t="s">
        <v>646</v>
      </c>
      <c r="T71" s="253" t="s">
        <v>647</v>
      </c>
      <c r="U71" s="26" t="s">
        <v>610</v>
      </c>
      <c r="V71" s="26" t="s">
        <v>648</v>
      </c>
      <c r="W71" s="26" t="s">
        <v>649</v>
      </c>
      <c r="X71" s="27">
        <f>'JL PRICE LIST'!P71*'JL PRICE LIST'!Q71*'JL PRICE LIST'!R71/1000000</f>
        <v>3.3E-4</v>
      </c>
    </row>
    <row r="72" spans="1:24" ht="13.2" thickBot="1" x14ac:dyDescent="0.3">
      <c r="A72" s="18" t="s">
        <v>650</v>
      </c>
      <c r="B72" s="33" t="s">
        <v>651</v>
      </c>
      <c r="C72" s="20"/>
      <c r="D72" s="20" t="s">
        <v>652</v>
      </c>
      <c r="E72" s="19" t="s">
        <v>653</v>
      </c>
      <c r="F72" s="63" t="s">
        <v>605</v>
      </c>
      <c r="G72" s="20" t="s">
        <v>32</v>
      </c>
      <c r="H72" s="21" t="s">
        <v>33</v>
      </c>
      <c r="I72" s="21" t="s">
        <v>34</v>
      </c>
      <c r="J72" s="22">
        <f t="shared" si="0"/>
        <v>19.799999999999997</v>
      </c>
      <c r="K72" s="66"/>
      <c r="L72" s="20" t="s">
        <v>35</v>
      </c>
      <c r="M72" s="23">
        <v>1.65</v>
      </c>
      <c r="N72" s="24"/>
      <c r="O72" s="25"/>
      <c r="P72" s="20" t="s">
        <v>67</v>
      </c>
      <c r="Q72" s="20" t="s">
        <v>644</v>
      </c>
      <c r="R72" s="20" t="s">
        <v>645</v>
      </c>
      <c r="S72" s="230" t="s">
        <v>646</v>
      </c>
      <c r="T72" s="253" t="s">
        <v>647</v>
      </c>
      <c r="U72" s="26" t="s">
        <v>610</v>
      </c>
      <c r="V72" s="26" t="s">
        <v>648</v>
      </c>
      <c r="W72" s="26" t="s">
        <v>649</v>
      </c>
      <c r="X72" s="27">
        <f>'JL PRICE LIST'!P72*'JL PRICE LIST'!Q72*'JL PRICE LIST'!R72/1000000</f>
        <v>3.3E-4</v>
      </c>
    </row>
    <row r="73" spans="1:24" ht="13.2" thickBot="1" x14ac:dyDescent="0.3">
      <c r="A73" s="18" t="s">
        <v>654</v>
      </c>
      <c r="B73" s="33" t="s">
        <v>655</v>
      </c>
      <c r="C73" s="20"/>
      <c r="D73" s="20" t="s">
        <v>656</v>
      </c>
      <c r="E73" s="19" t="s">
        <v>657</v>
      </c>
      <c r="F73" s="63" t="s">
        <v>605</v>
      </c>
      <c r="G73" s="20" t="s">
        <v>32</v>
      </c>
      <c r="H73" s="21" t="s">
        <v>33</v>
      </c>
      <c r="I73" s="21" t="s">
        <v>34</v>
      </c>
      <c r="J73" s="22">
        <f t="shared" si="0"/>
        <v>19.799999999999997</v>
      </c>
      <c r="K73" s="66"/>
      <c r="L73" s="20" t="s">
        <v>35</v>
      </c>
      <c r="M73" s="23">
        <v>1.65</v>
      </c>
      <c r="N73" s="24"/>
      <c r="O73" s="25"/>
      <c r="P73" s="20" t="s">
        <v>658</v>
      </c>
      <c r="Q73" s="20" t="s">
        <v>659</v>
      </c>
      <c r="R73" s="20" t="s">
        <v>660</v>
      </c>
      <c r="S73" s="230" t="s">
        <v>661</v>
      </c>
      <c r="T73" s="253" t="s">
        <v>662</v>
      </c>
      <c r="U73" s="26" t="s">
        <v>610</v>
      </c>
      <c r="V73" s="26" t="s">
        <v>648</v>
      </c>
      <c r="W73" s="26" t="s">
        <v>663</v>
      </c>
      <c r="X73" s="27">
        <f>'JL PRICE LIST'!P73*'JL PRICE LIST'!Q73*'JL PRICE LIST'!R73/1000000</f>
        <v>3.8407599999999996E-4</v>
      </c>
    </row>
    <row r="74" spans="1:24" ht="13.2" thickBot="1" x14ac:dyDescent="0.3">
      <c r="A74" s="18" t="s">
        <v>664</v>
      </c>
      <c r="B74" s="33" t="s">
        <v>665</v>
      </c>
      <c r="C74" s="20"/>
      <c r="D74" s="20" t="s">
        <v>666</v>
      </c>
      <c r="E74" s="19" t="s">
        <v>667</v>
      </c>
      <c r="F74" s="63" t="s">
        <v>668</v>
      </c>
      <c r="G74" s="20" t="s">
        <v>32</v>
      </c>
      <c r="H74" s="21" t="s">
        <v>33</v>
      </c>
      <c r="I74" s="21" t="s">
        <v>34</v>
      </c>
      <c r="J74" s="22">
        <f t="shared" si="0"/>
        <v>19.799999999999997</v>
      </c>
      <c r="K74" s="66"/>
      <c r="L74" s="20" t="s">
        <v>35</v>
      </c>
      <c r="M74" s="23">
        <v>1.65</v>
      </c>
      <c r="N74" s="24"/>
      <c r="O74" s="25"/>
      <c r="P74" s="20" t="s">
        <v>67</v>
      </c>
      <c r="Q74" s="20" t="s">
        <v>644</v>
      </c>
      <c r="R74" s="20" t="s">
        <v>645</v>
      </c>
      <c r="S74" s="230" t="s">
        <v>646</v>
      </c>
      <c r="T74" s="253" t="s">
        <v>647</v>
      </c>
      <c r="U74" s="26" t="s">
        <v>610</v>
      </c>
      <c r="V74" s="26" t="s">
        <v>648</v>
      </c>
      <c r="W74" s="26" t="s">
        <v>649</v>
      </c>
      <c r="X74" s="27">
        <f>'JL PRICE LIST'!P74*'JL PRICE LIST'!Q74*'JL PRICE LIST'!R74/1000000</f>
        <v>3.3E-4</v>
      </c>
    </row>
    <row r="75" spans="1:24" ht="13.2" thickBot="1" x14ac:dyDescent="0.3">
      <c r="A75" s="18" t="s">
        <v>669</v>
      </c>
      <c r="B75" s="33" t="s">
        <v>670</v>
      </c>
      <c r="C75" s="20"/>
      <c r="D75" s="20" t="s">
        <v>671</v>
      </c>
      <c r="E75" s="19" t="s">
        <v>672</v>
      </c>
      <c r="F75" s="63" t="s">
        <v>668</v>
      </c>
      <c r="G75" s="20" t="s">
        <v>32</v>
      </c>
      <c r="H75" s="21" t="s">
        <v>33</v>
      </c>
      <c r="I75" s="21" t="s">
        <v>34</v>
      </c>
      <c r="J75" s="22">
        <f t="shared" si="0"/>
        <v>19.799999999999997</v>
      </c>
      <c r="K75" s="66"/>
      <c r="L75" s="20" t="s">
        <v>35</v>
      </c>
      <c r="M75" s="23">
        <v>1.65</v>
      </c>
      <c r="N75" s="24"/>
      <c r="O75" s="25"/>
      <c r="P75" s="20" t="s">
        <v>658</v>
      </c>
      <c r="Q75" s="20" t="s">
        <v>659</v>
      </c>
      <c r="R75" s="20" t="s">
        <v>660</v>
      </c>
      <c r="S75" s="230" t="s">
        <v>661</v>
      </c>
      <c r="T75" s="253" t="s">
        <v>673</v>
      </c>
      <c r="U75" s="26" t="s">
        <v>610</v>
      </c>
      <c r="V75" s="26" t="s">
        <v>648</v>
      </c>
      <c r="W75" s="26" t="s">
        <v>663</v>
      </c>
      <c r="X75" s="27">
        <f>'JL PRICE LIST'!P75*'JL PRICE LIST'!Q75*'JL PRICE LIST'!R75/1000000</f>
        <v>3.8407599999999996E-4</v>
      </c>
    </row>
    <row r="76" spans="1:24" ht="13.2" thickBot="1" x14ac:dyDescent="0.3">
      <c r="A76" s="18" t="s">
        <v>674</v>
      </c>
      <c r="B76" s="33" t="s">
        <v>675</v>
      </c>
      <c r="C76" s="20"/>
      <c r="D76" s="20" t="s">
        <v>676</v>
      </c>
      <c r="E76" s="19" t="s">
        <v>677</v>
      </c>
      <c r="F76" s="63" t="s">
        <v>605</v>
      </c>
      <c r="G76" s="20" t="s">
        <v>32</v>
      </c>
      <c r="H76" s="21" t="s">
        <v>33</v>
      </c>
      <c r="I76" s="21" t="s">
        <v>34</v>
      </c>
      <c r="J76" s="22">
        <f t="shared" si="0"/>
        <v>19.799999999999997</v>
      </c>
      <c r="K76" s="66"/>
      <c r="L76" s="20" t="s">
        <v>35</v>
      </c>
      <c r="M76" s="23">
        <v>1.65</v>
      </c>
      <c r="N76" s="24"/>
      <c r="O76" s="25"/>
      <c r="P76" s="20" t="s">
        <v>658</v>
      </c>
      <c r="Q76" s="20" t="s">
        <v>659</v>
      </c>
      <c r="R76" s="20" t="s">
        <v>660</v>
      </c>
      <c r="S76" s="230" t="s">
        <v>661</v>
      </c>
      <c r="T76" s="253" t="s">
        <v>662</v>
      </c>
      <c r="U76" s="26" t="s">
        <v>610</v>
      </c>
      <c r="V76" s="26" t="s">
        <v>648</v>
      </c>
      <c r="W76" s="26" t="s">
        <v>663</v>
      </c>
      <c r="X76" s="27">
        <f>'JL PRICE LIST'!P76*'JL PRICE LIST'!Q76*'JL PRICE LIST'!R76/1000000</f>
        <v>3.8407599999999996E-4</v>
      </c>
    </row>
    <row r="77" spans="1:24" ht="13.2" thickBot="1" x14ac:dyDescent="0.3">
      <c r="A77" s="219" t="s">
        <v>678</v>
      </c>
      <c r="B77" s="220"/>
      <c r="C77" s="220"/>
      <c r="D77" s="220"/>
      <c r="E77" s="220"/>
      <c r="F77" s="220"/>
      <c r="G77" s="220"/>
      <c r="H77" s="220"/>
      <c r="I77" s="220"/>
      <c r="J77" s="220"/>
      <c r="K77" s="220"/>
      <c r="L77" s="220"/>
      <c r="M77" s="220"/>
      <c r="N77" s="220"/>
      <c r="O77" s="220"/>
      <c r="P77" s="220"/>
      <c r="Q77" s="220"/>
      <c r="R77" s="220"/>
      <c r="S77" s="220"/>
      <c r="T77" s="220"/>
      <c r="U77" s="220"/>
      <c r="V77" s="220"/>
      <c r="W77" s="220"/>
      <c r="X77" s="220"/>
    </row>
    <row r="78" spans="1:24" ht="13.2" thickBot="1" x14ac:dyDescent="0.3">
      <c r="A78" s="222" t="s">
        <v>679</v>
      </c>
      <c r="B78" s="91" t="s">
        <v>680</v>
      </c>
      <c r="C78" s="91"/>
      <c r="D78" s="91" t="s">
        <v>681</v>
      </c>
      <c r="E78" s="223" t="s">
        <v>682</v>
      </c>
      <c r="F78" s="89" t="s">
        <v>683</v>
      </c>
      <c r="G78" s="90" t="s">
        <v>32</v>
      </c>
      <c r="H78" s="91" t="s">
        <v>33</v>
      </c>
      <c r="I78" s="91" t="s">
        <v>34</v>
      </c>
      <c r="J78" s="52">
        <f>M78*I78</f>
        <v>16.799999999999997</v>
      </c>
      <c r="K78" s="52"/>
      <c r="L78" s="92" t="s">
        <v>35</v>
      </c>
      <c r="M78" s="53">
        <v>1.4</v>
      </c>
      <c r="N78" s="43"/>
      <c r="O78" s="46"/>
      <c r="P78" s="91" t="s">
        <v>684</v>
      </c>
      <c r="Q78" s="91" t="s">
        <v>685</v>
      </c>
      <c r="R78" s="91" t="s">
        <v>686</v>
      </c>
      <c r="S78" s="234" t="s">
        <v>687</v>
      </c>
      <c r="T78" s="258" t="s">
        <v>688</v>
      </c>
      <c r="U78" s="91" t="s">
        <v>610</v>
      </c>
      <c r="V78" s="93" t="s">
        <v>689</v>
      </c>
      <c r="W78" s="91" t="s">
        <v>690</v>
      </c>
      <c r="X78" s="48">
        <v>0.24</v>
      </c>
    </row>
    <row r="79" spans="1:24" ht="13.2" thickBot="1" x14ac:dyDescent="0.3">
      <c r="A79" s="224" t="s">
        <v>691</v>
      </c>
      <c r="B79" s="98" t="s">
        <v>692</v>
      </c>
      <c r="C79" s="98"/>
      <c r="D79" s="98" t="s">
        <v>693</v>
      </c>
      <c r="E79" s="225" t="s">
        <v>694</v>
      </c>
      <c r="F79" s="96" t="s">
        <v>683</v>
      </c>
      <c r="G79" s="97" t="s">
        <v>32</v>
      </c>
      <c r="H79" s="98" t="s">
        <v>33</v>
      </c>
      <c r="I79" s="98" t="s">
        <v>34</v>
      </c>
      <c r="J79" s="57">
        <f>M79*I79</f>
        <v>16.799999999999997</v>
      </c>
      <c r="K79" s="57"/>
      <c r="L79" s="99" t="s">
        <v>35</v>
      </c>
      <c r="M79" s="58">
        <v>1.4</v>
      </c>
      <c r="N79" s="20"/>
      <c r="O79" s="25"/>
      <c r="P79" s="98" t="s">
        <v>684</v>
      </c>
      <c r="Q79" s="98" t="s">
        <v>685</v>
      </c>
      <c r="R79" s="98" t="s">
        <v>686</v>
      </c>
      <c r="S79" s="235" t="s">
        <v>687</v>
      </c>
      <c r="T79" s="259" t="s">
        <v>688</v>
      </c>
      <c r="U79" s="98" t="s">
        <v>610</v>
      </c>
      <c r="V79" s="100" t="s">
        <v>689</v>
      </c>
      <c r="W79" s="98" t="s">
        <v>690</v>
      </c>
      <c r="X79" s="27">
        <v>0.24</v>
      </c>
    </row>
    <row r="80" spans="1:24" ht="24.6" thickBot="1" x14ac:dyDescent="0.3">
      <c r="A80" s="226" t="s">
        <v>695</v>
      </c>
      <c r="B80" s="105" t="s">
        <v>696</v>
      </c>
      <c r="C80" s="105"/>
      <c r="D80" s="105" t="s">
        <v>697</v>
      </c>
      <c r="E80" s="227" t="s">
        <v>698</v>
      </c>
      <c r="F80" s="103" t="s">
        <v>683</v>
      </c>
      <c r="G80" s="104" t="s">
        <v>32</v>
      </c>
      <c r="H80" s="105" t="s">
        <v>33</v>
      </c>
      <c r="I80" s="105" t="s">
        <v>34</v>
      </c>
      <c r="J80" s="106">
        <f>M80*I80</f>
        <v>16.799999999999997</v>
      </c>
      <c r="K80" s="106"/>
      <c r="L80" s="107" t="s">
        <v>35</v>
      </c>
      <c r="M80" s="108">
        <v>1.4</v>
      </c>
      <c r="N80" s="33"/>
      <c r="O80" s="36"/>
      <c r="P80" s="105" t="s">
        <v>684</v>
      </c>
      <c r="Q80" s="105" t="s">
        <v>685</v>
      </c>
      <c r="R80" s="105" t="s">
        <v>686</v>
      </c>
      <c r="S80" s="236" t="s">
        <v>687</v>
      </c>
      <c r="T80" s="260" t="s">
        <v>688</v>
      </c>
      <c r="U80" s="105" t="s">
        <v>610</v>
      </c>
      <c r="V80" s="109" t="s">
        <v>689</v>
      </c>
      <c r="W80" s="105" t="s">
        <v>690</v>
      </c>
      <c r="X80" s="38">
        <v>0.24</v>
      </c>
    </row>
    <row r="81" spans="1:24" ht="13.2" thickBot="1" x14ac:dyDescent="0.3">
      <c r="A81" s="219" t="s">
        <v>699</v>
      </c>
      <c r="B81" s="220"/>
      <c r="C81" s="220"/>
      <c r="D81" s="220"/>
      <c r="E81" s="220"/>
      <c r="F81" s="220"/>
      <c r="G81" s="220"/>
      <c r="H81" s="220"/>
      <c r="I81" s="220"/>
      <c r="J81" s="220"/>
      <c r="K81" s="220"/>
      <c r="L81" s="220"/>
      <c r="M81" s="220"/>
      <c r="N81" s="220"/>
      <c r="O81" s="220"/>
      <c r="P81" s="220"/>
      <c r="Q81" s="220"/>
      <c r="R81" s="220"/>
      <c r="S81" s="220"/>
      <c r="T81" s="220"/>
      <c r="U81" s="220"/>
      <c r="V81" s="220"/>
      <c r="W81" s="220"/>
      <c r="X81" s="220"/>
    </row>
    <row r="82" spans="1:24" ht="13.2" thickBot="1" x14ac:dyDescent="0.3">
      <c r="A82" s="39" t="s">
        <v>700</v>
      </c>
      <c r="B82" s="43" t="s">
        <v>701</v>
      </c>
      <c r="C82" s="43"/>
      <c r="D82" s="43" t="s">
        <v>702</v>
      </c>
      <c r="E82" s="110" t="s">
        <v>703</v>
      </c>
      <c r="F82" s="80" t="s">
        <v>704</v>
      </c>
      <c r="G82" s="81" t="s">
        <v>32</v>
      </c>
      <c r="H82" s="43" t="s">
        <v>33</v>
      </c>
      <c r="I82" s="43" t="s">
        <v>34</v>
      </c>
      <c r="J82" s="194">
        <f t="shared" ref="J82:J89" si="1">M82*I82</f>
        <v>14.52</v>
      </c>
      <c r="K82" s="194"/>
      <c r="L82" s="210" t="s">
        <v>35</v>
      </c>
      <c r="M82" s="197">
        <v>1.21</v>
      </c>
      <c r="N82" s="83"/>
      <c r="O82" s="46"/>
      <c r="P82" s="43"/>
      <c r="Q82" s="43"/>
      <c r="R82" s="43"/>
      <c r="S82" s="232" t="s">
        <v>705</v>
      </c>
      <c r="T82" s="255" t="s">
        <v>706</v>
      </c>
      <c r="U82" s="43" t="s">
        <v>62</v>
      </c>
      <c r="V82" s="47" t="s">
        <v>707</v>
      </c>
      <c r="W82" s="43" t="s">
        <v>708</v>
      </c>
      <c r="X82" s="48"/>
    </row>
    <row r="83" spans="1:24" ht="13.2" thickBot="1" x14ac:dyDescent="0.3">
      <c r="A83" s="18" t="s">
        <v>709</v>
      </c>
      <c r="B83" s="20" t="s">
        <v>710</v>
      </c>
      <c r="C83" s="20"/>
      <c r="D83" s="20" t="s">
        <v>711</v>
      </c>
      <c r="E83" s="112" t="s">
        <v>712</v>
      </c>
      <c r="F83" s="73" t="s">
        <v>704</v>
      </c>
      <c r="G83" s="78" t="s">
        <v>32</v>
      </c>
      <c r="H83" s="20" t="s">
        <v>33</v>
      </c>
      <c r="I83" s="20" t="s">
        <v>34</v>
      </c>
      <c r="J83" s="198">
        <f t="shared" si="1"/>
        <v>14.52</v>
      </c>
      <c r="K83" s="198"/>
      <c r="L83" s="199" t="s">
        <v>713</v>
      </c>
      <c r="M83" s="197">
        <v>1.21</v>
      </c>
      <c r="N83" s="72"/>
      <c r="O83" s="25"/>
      <c r="P83" s="20"/>
      <c r="Q83" s="20"/>
      <c r="R83" s="20"/>
      <c r="S83" s="230" t="s">
        <v>705</v>
      </c>
      <c r="T83" s="253" t="s">
        <v>706</v>
      </c>
      <c r="U83" s="20" t="s">
        <v>62</v>
      </c>
      <c r="V83" s="26" t="s">
        <v>707</v>
      </c>
      <c r="W83" s="20" t="s">
        <v>708</v>
      </c>
      <c r="X83" s="27"/>
    </row>
    <row r="84" spans="1:24" ht="13.2" thickBot="1" x14ac:dyDescent="0.3">
      <c r="A84" s="18" t="s">
        <v>714</v>
      </c>
      <c r="B84" s="20" t="s">
        <v>715</v>
      </c>
      <c r="C84" s="20"/>
      <c r="D84" s="20" t="s">
        <v>716</v>
      </c>
      <c r="E84" s="112" t="s">
        <v>717</v>
      </c>
      <c r="F84" s="73" t="s">
        <v>704</v>
      </c>
      <c r="G84" s="78" t="s">
        <v>32</v>
      </c>
      <c r="H84" s="20" t="s">
        <v>33</v>
      </c>
      <c r="I84" s="20" t="s">
        <v>34</v>
      </c>
      <c r="J84" s="198">
        <f t="shared" si="1"/>
        <v>14.52</v>
      </c>
      <c r="K84" s="198"/>
      <c r="L84" s="199" t="s">
        <v>35</v>
      </c>
      <c r="M84" s="197">
        <v>1.21</v>
      </c>
      <c r="N84" s="72"/>
      <c r="O84" s="25"/>
      <c r="P84" s="20"/>
      <c r="Q84" s="20"/>
      <c r="R84" s="20"/>
      <c r="S84" s="230" t="s">
        <v>705</v>
      </c>
      <c r="T84" s="253" t="s">
        <v>706</v>
      </c>
      <c r="U84" s="20" t="s">
        <v>62</v>
      </c>
      <c r="V84" s="26" t="s">
        <v>707</v>
      </c>
      <c r="W84" s="20" t="s">
        <v>708</v>
      </c>
      <c r="X84" s="27"/>
    </row>
    <row r="85" spans="1:24" ht="13.2" thickBot="1" x14ac:dyDescent="0.3">
      <c r="A85" s="18" t="s">
        <v>718</v>
      </c>
      <c r="B85" s="20" t="s">
        <v>719</v>
      </c>
      <c r="C85" s="20"/>
      <c r="D85" s="20" t="s">
        <v>720</v>
      </c>
      <c r="E85" s="54" t="s">
        <v>721</v>
      </c>
      <c r="F85" s="73" t="s">
        <v>722</v>
      </c>
      <c r="G85" s="78" t="s">
        <v>32</v>
      </c>
      <c r="H85" s="20" t="s">
        <v>33</v>
      </c>
      <c r="I85" s="20" t="s">
        <v>34</v>
      </c>
      <c r="J85" s="198">
        <f t="shared" si="1"/>
        <v>14.52</v>
      </c>
      <c r="K85" s="198"/>
      <c r="L85" s="199" t="s">
        <v>35</v>
      </c>
      <c r="M85" s="197">
        <v>1.21</v>
      </c>
      <c r="N85" s="72"/>
      <c r="O85" s="25"/>
      <c r="P85" s="20"/>
      <c r="Q85" s="20"/>
      <c r="R85" s="20"/>
      <c r="S85" s="230" t="s">
        <v>705</v>
      </c>
      <c r="T85" s="253" t="s">
        <v>706</v>
      </c>
      <c r="U85" s="20" t="s">
        <v>62</v>
      </c>
      <c r="V85" s="26" t="s">
        <v>707</v>
      </c>
      <c r="W85" s="20" t="s">
        <v>708</v>
      </c>
      <c r="X85" s="27"/>
    </row>
    <row r="86" spans="1:24" ht="13.2" thickBot="1" x14ac:dyDescent="0.3">
      <c r="A86" s="18" t="s">
        <v>723</v>
      </c>
      <c r="B86" s="20" t="s">
        <v>724</v>
      </c>
      <c r="C86" s="20"/>
      <c r="D86" s="20" t="s">
        <v>725</v>
      </c>
      <c r="E86" s="112" t="s">
        <v>726</v>
      </c>
      <c r="F86" s="73" t="s">
        <v>683</v>
      </c>
      <c r="G86" s="78" t="s">
        <v>32</v>
      </c>
      <c r="H86" s="20" t="s">
        <v>33</v>
      </c>
      <c r="I86" s="20" t="s">
        <v>34</v>
      </c>
      <c r="J86" s="198">
        <f t="shared" si="1"/>
        <v>14.52</v>
      </c>
      <c r="K86" s="198"/>
      <c r="L86" s="199" t="s">
        <v>35</v>
      </c>
      <c r="M86" s="197">
        <v>1.21</v>
      </c>
      <c r="N86" s="72"/>
      <c r="O86" s="25"/>
      <c r="P86" s="20"/>
      <c r="Q86" s="20"/>
      <c r="R86" s="20"/>
      <c r="S86" s="230" t="s">
        <v>705</v>
      </c>
      <c r="T86" s="253" t="s">
        <v>706</v>
      </c>
      <c r="U86" s="20" t="s">
        <v>62</v>
      </c>
      <c r="V86" s="26" t="s">
        <v>707</v>
      </c>
      <c r="W86" s="20" t="s">
        <v>708</v>
      </c>
      <c r="X86" s="27"/>
    </row>
    <row r="87" spans="1:24" ht="13.2" thickBot="1" x14ac:dyDescent="0.3">
      <c r="A87" s="18" t="s">
        <v>727</v>
      </c>
      <c r="B87" s="20" t="s">
        <v>728</v>
      </c>
      <c r="C87" s="20"/>
      <c r="D87" s="20" t="s">
        <v>729</v>
      </c>
      <c r="E87" s="112" t="s">
        <v>730</v>
      </c>
      <c r="F87" s="73" t="s">
        <v>704</v>
      </c>
      <c r="G87" s="78" t="s">
        <v>32</v>
      </c>
      <c r="H87" s="20" t="s">
        <v>33</v>
      </c>
      <c r="I87" s="20" t="s">
        <v>34</v>
      </c>
      <c r="J87" s="198">
        <f t="shared" si="1"/>
        <v>14.52</v>
      </c>
      <c r="K87" s="198"/>
      <c r="L87" s="199" t="s">
        <v>35</v>
      </c>
      <c r="M87" s="197">
        <v>1.21</v>
      </c>
      <c r="N87" s="72"/>
      <c r="O87" s="25"/>
      <c r="P87" s="20"/>
      <c r="Q87" s="20"/>
      <c r="R87" s="20"/>
      <c r="S87" s="230" t="s">
        <v>705</v>
      </c>
      <c r="T87" s="253" t="s">
        <v>731</v>
      </c>
      <c r="U87" s="20" t="s">
        <v>62</v>
      </c>
      <c r="V87" s="26" t="s">
        <v>707</v>
      </c>
      <c r="W87" s="20" t="s">
        <v>708</v>
      </c>
      <c r="X87" s="27"/>
    </row>
    <row r="88" spans="1:24" ht="13.2" thickBot="1" x14ac:dyDescent="0.3">
      <c r="A88" s="18" t="s">
        <v>732</v>
      </c>
      <c r="B88" s="20" t="s">
        <v>733</v>
      </c>
      <c r="C88" s="20"/>
      <c r="D88" s="20" t="s">
        <v>734</v>
      </c>
      <c r="E88" s="54" t="s">
        <v>735</v>
      </c>
      <c r="F88" s="73" t="s">
        <v>704</v>
      </c>
      <c r="G88" s="78" t="s">
        <v>32</v>
      </c>
      <c r="H88" s="20" t="s">
        <v>33</v>
      </c>
      <c r="I88" s="20" t="s">
        <v>34</v>
      </c>
      <c r="J88" s="198">
        <f t="shared" si="1"/>
        <v>14.52</v>
      </c>
      <c r="K88" s="198"/>
      <c r="L88" s="199" t="s">
        <v>35</v>
      </c>
      <c r="M88" s="197">
        <v>1.21</v>
      </c>
      <c r="N88" s="72"/>
      <c r="O88" s="25"/>
      <c r="P88" s="20"/>
      <c r="Q88" s="20"/>
      <c r="R88" s="20"/>
      <c r="S88" s="230" t="s">
        <v>705</v>
      </c>
      <c r="T88" s="253" t="s">
        <v>706</v>
      </c>
      <c r="U88" s="20" t="s">
        <v>62</v>
      </c>
      <c r="V88" s="26" t="s">
        <v>707</v>
      </c>
      <c r="W88" s="20" t="s">
        <v>708</v>
      </c>
      <c r="X88" s="27"/>
    </row>
    <row r="89" spans="1:24" ht="13.2" thickBot="1" x14ac:dyDescent="0.3">
      <c r="A89" s="29" t="s">
        <v>736</v>
      </c>
      <c r="B89" s="33" t="s">
        <v>737</v>
      </c>
      <c r="C89" s="33"/>
      <c r="D89" s="33" t="s">
        <v>738</v>
      </c>
      <c r="E89" s="206" t="s">
        <v>739</v>
      </c>
      <c r="F89" s="85" t="s">
        <v>704</v>
      </c>
      <c r="G89" s="86" t="s">
        <v>32</v>
      </c>
      <c r="H89" s="33" t="s">
        <v>33</v>
      </c>
      <c r="I89" s="33" t="s">
        <v>34</v>
      </c>
      <c r="J89" s="201">
        <f t="shared" si="1"/>
        <v>14.52</v>
      </c>
      <c r="K89" s="201"/>
      <c r="L89" s="202" t="s">
        <v>35</v>
      </c>
      <c r="M89" s="197">
        <v>1.21</v>
      </c>
      <c r="N89" s="87"/>
      <c r="O89" s="36"/>
      <c r="P89" s="33"/>
      <c r="Q89" s="33"/>
      <c r="R89" s="33"/>
      <c r="S89" s="231" t="s">
        <v>705</v>
      </c>
      <c r="T89" s="254" t="s">
        <v>731</v>
      </c>
      <c r="U89" s="33" t="s">
        <v>62</v>
      </c>
      <c r="V89" s="37" t="s">
        <v>707</v>
      </c>
      <c r="W89" s="33" t="s">
        <v>708</v>
      </c>
      <c r="X89" s="38"/>
    </row>
    <row r="90" spans="1:24" ht="13.2" thickBot="1" x14ac:dyDescent="0.3">
      <c r="A90" s="219" t="s">
        <v>740</v>
      </c>
      <c r="B90" s="220"/>
      <c r="C90" s="220"/>
      <c r="D90" s="220"/>
      <c r="E90" s="220"/>
      <c r="F90" s="220"/>
      <c r="G90" s="220"/>
      <c r="H90" s="220"/>
      <c r="I90" s="220"/>
      <c r="J90" s="220"/>
      <c r="K90" s="220"/>
      <c r="L90" s="220"/>
      <c r="M90" s="220"/>
      <c r="N90" s="220"/>
      <c r="O90" s="220"/>
      <c r="P90" s="220"/>
      <c r="Q90" s="220"/>
      <c r="R90" s="220"/>
      <c r="S90" s="220"/>
      <c r="T90" s="220"/>
      <c r="U90" s="220"/>
      <c r="V90" s="220"/>
      <c r="W90" s="220"/>
      <c r="X90" s="220"/>
    </row>
    <row r="91" spans="1:24" ht="13.2" thickBot="1" x14ac:dyDescent="0.3">
      <c r="A91" s="115" t="s">
        <v>741</v>
      </c>
      <c r="B91" s="41" t="s">
        <v>742</v>
      </c>
      <c r="C91" s="47"/>
      <c r="D91" s="41" t="s">
        <v>743</v>
      </c>
      <c r="E91" s="116" t="s">
        <v>744</v>
      </c>
      <c r="F91" s="80" t="s">
        <v>581</v>
      </c>
      <c r="G91" s="117" t="s">
        <v>32</v>
      </c>
      <c r="H91" s="41" t="s">
        <v>33</v>
      </c>
      <c r="I91" s="41" t="s">
        <v>34</v>
      </c>
      <c r="J91" s="118">
        <f t="shared" ref="J91:J101" si="2">M91*I91</f>
        <v>19.200000000000003</v>
      </c>
      <c r="K91" s="118"/>
      <c r="L91" s="111" t="s">
        <v>35</v>
      </c>
      <c r="M91" s="44">
        <v>1.6</v>
      </c>
      <c r="N91" s="83"/>
      <c r="O91" s="46"/>
      <c r="P91" s="43" t="s">
        <v>745</v>
      </c>
      <c r="Q91" s="43" t="s">
        <v>746</v>
      </c>
      <c r="R91" s="43" t="s">
        <v>747</v>
      </c>
      <c r="S91" s="232" t="s">
        <v>748</v>
      </c>
      <c r="T91" s="255" t="s">
        <v>749</v>
      </c>
      <c r="U91" s="47" t="s">
        <v>62</v>
      </c>
      <c r="V91" s="47" t="s">
        <v>750</v>
      </c>
      <c r="W91" s="20" t="s">
        <v>690</v>
      </c>
      <c r="X91" s="48">
        <f>'JL PRICE LIST'!P91*'JL PRICE LIST'!Q91*'JL PRICE LIST'!R91/1000000</f>
        <v>1.0237499999999999E-4</v>
      </c>
    </row>
    <row r="92" spans="1:24" ht="13.2" thickBot="1" x14ac:dyDescent="0.3">
      <c r="A92" s="119" t="s">
        <v>751</v>
      </c>
      <c r="B92" s="21" t="s">
        <v>752</v>
      </c>
      <c r="C92" s="26"/>
      <c r="D92" s="21" t="s">
        <v>753</v>
      </c>
      <c r="E92" s="60" t="s">
        <v>754</v>
      </c>
      <c r="F92" s="73" t="s">
        <v>581</v>
      </c>
      <c r="G92" s="64" t="s">
        <v>32</v>
      </c>
      <c r="H92" s="21" t="s">
        <v>33</v>
      </c>
      <c r="I92" s="21" t="s">
        <v>34</v>
      </c>
      <c r="J92" s="71">
        <f t="shared" si="2"/>
        <v>19.200000000000003</v>
      </c>
      <c r="K92" s="71"/>
      <c r="L92" s="63" t="s">
        <v>35</v>
      </c>
      <c r="M92" s="23">
        <v>1.6</v>
      </c>
      <c r="N92" s="72"/>
      <c r="O92" s="25"/>
      <c r="P92" s="43" t="s">
        <v>745</v>
      </c>
      <c r="Q92" s="43" t="s">
        <v>746</v>
      </c>
      <c r="R92" s="43" t="s">
        <v>747</v>
      </c>
      <c r="S92" s="230" t="s">
        <v>748</v>
      </c>
      <c r="T92" s="253" t="s">
        <v>755</v>
      </c>
      <c r="U92" s="26" t="s">
        <v>62</v>
      </c>
      <c r="V92" s="26" t="s">
        <v>750</v>
      </c>
      <c r="W92" s="20" t="s">
        <v>690</v>
      </c>
      <c r="X92" s="48">
        <f>'JL PRICE LIST'!P92*'JL PRICE LIST'!Q92*'JL PRICE LIST'!R92/1000000</f>
        <v>1.0237499999999999E-4</v>
      </c>
    </row>
    <row r="93" spans="1:24" ht="13.2" thickBot="1" x14ac:dyDescent="0.3">
      <c r="A93" s="119" t="s">
        <v>756</v>
      </c>
      <c r="B93" s="21" t="s">
        <v>757</v>
      </c>
      <c r="C93" s="26"/>
      <c r="D93" s="21" t="s">
        <v>758</v>
      </c>
      <c r="E93" s="60" t="s">
        <v>759</v>
      </c>
      <c r="F93" s="73" t="s">
        <v>581</v>
      </c>
      <c r="G93" s="64" t="s">
        <v>32</v>
      </c>
      <c r="H93" s="21" t="s">
        <v>33</v>
      </c>
      <c r="I93" s="21" t="s">
        <v>34</v>
      </c>
      <c r="J93" s="71">
        <f t="shared" si="2"/>
        <v>19.200000000000003</v>
      </c>
      <c r="K93" s="71"/>
      <c r="L93" s="63" t="s">
        <v>35</v>
      </c>
      <c r="M93" s="23">
        <v>1.6</v>
      </c>
      <c r="N93" s="72"/>
      <c r="O93" s="25"/>
      <c r="P93" s="43" t="s">
        <v>745</v>
      </c>
      <c r="Q93" s="43" t="s">
        <v>746</v>
      </c>
      <c r="R93" s="43" t="s">
        <v>747</v>
      </c>
      <c r="S93" s="230" t="s">
        <v>748</v>
      </c>
      <c r="T93" s="253" t="s">
        <v>755</v>
      </c>
      <c r="U93" s="26" t="s">
        <v>62</v>
      </c>
      <c r="V93" s="26" t="s">
        <v>750</v>
      </c>
      <c r="W93" s="20" t="s">
        <v>690</v>
      </c>
      <c r="X93" s="48">
        <f>'JL PRICE LIST'!P93*'JL PRICE LIST'!Q93*'JL PRICE LIST'!R93/1000000</f>
        <v>1.0237499999999999E-4</v>
      </c>
    </row>
    <row r="94" spans="1:24" ht="13.2" thickBot="1" x14ac:dyDescent="0.3">
      <c r="A94" s="119" t="s">
        <v>760</v>
      </c>
      <c r="B94" s="20" t="s">
        <v>761</v>
      </c>
      <c r="C94" s="20"/>
      <c r="D94" s="20" t="s">
        <v>62</v>
      </c>
      <c r="E94" s="60" t="s">
        <v>762</v>
      </c>
      <c r="F94" s="73" t="s">
        <v>763</v>
      </c>
      <c r="G94" s="64" t="s">
        <v>764</v>
      </c>
      <c r="H94" s="21" t="s">
        <v>33</v>
      </c>
      <c r="I94" s="21" t="s">
        <v>97</v>
      </c>
      <c r="J94" s="71">
        <f t="shared" si="2"/>
        <v>56</v>
      </c>
      <c r="K94" s="71"/>
      <c r="L94" s="63" t="s">
        <v>35</v>
      </c>
      <c r="M94" s="23">
        <v>7</v>
      </c>
      <c r="N94" s="72"/>
      <c r="O94" s="25"/>
      <c r="P94" s="20" t="s">
        <v>765</v>
      </c>
      <c r="Q94" s="20" t="s">
        <v>766</v>
      </c>
      <c r="R94" s="20" t="s">
        <v>767</v>
      </c>
      <c r="S94" s="230" t="s">
        <v>768</v>
      </c>
      <c r="T94" s="253" t="s">
        <v>769</v>
      </c>
      <c r="U94" s="26" t="s">
        <v>62</v>
      </c>
      <c r="V94" s="26" t="s">
        <v>770</v>
      </c>
      <c r="W94" s="20" t="s">
        <v>771</v>
      </c>
      <c r="X94" s="48">
        <f>'JL PRICE LIST'!P94*'JL PRICE LIST'!Q94*'JL PRICE LIST'!R94/1000000</f>
        <v>7.8322474999999994E-4</v>
      </c>
    </row>
    <row r="95" spans="1:24" ht="13.2" thickBot="1" x14ac:dyDescent="0.3">
      <c r="A95" s="119" t="s">
        <v>772</v>
      </c>
      <c r="B95" s="20" t="s">
        <v>773</v>
      </c>
      <c r="C95" s="20"/>
      <c r="D95" s="20" t="s">
        <v>62</v>
      </c>
      <c r="E95" s="60" t="s">
        <v>774</v>
      </c>
      <c r="F95" s="73" t="s">
        <v>763</v>
      </c>
      <c r="G95" s="64" t="s">
        <v>764</v>
      </c>
      <c r="H95" s="21" t="s">
        <v>33</v>
      </c>
      <c r="I95" s="21" t="s">
        <v>97</v>
      </c>
      <c r="J95" s="71">
        <f t="shared" si="2"/>
        <v>56</v>
      </c>
      <c r="K95" s="71"/>
      <c r="L95" s="63" t="s">
        <v>35</v>
      </c>
      <c r="M95" s="23">
        <v>7</v>
      </c>
      <c r="N95" s="72"/>
      <c r="O95" s="25"/>
      <c r="P95" s="20" t="s">
        <v>765</v>
      </c>
      <c r="Q95" s="20" t="s">
        <v>766</v>
      </c>
      <c r="R95" s="20" t="s">
        <v>767</v>
      </c>
      <c r="S95" s="230" t="s">
        <v>768</v>
      </c>
      <c r="T95" s="253" t="s">
        <v>769</v>
      </c>
      <c r="U95" s="26" t="s">
        <v>62</v>
      </c>
      <c r="V95" s="26" t="s">
        <v>770</v>
      </c>
      <c r="W95" s="20" t="s">
        <v>771</v>
      </c>
      <c r="X95" s="48">
        <f>'JL PRICE LIST'!P95*'JL PRICE LIST'!Q95*'JL PRICE LIST'!R95/1000000</f>
        <v>7.8322474999999994E-4</v>
      </c>
    </row>
    <row r="96" spans="1:24" ht="13.2" thickBot="1" x14ac:dyDescent="0.3">
      <c r="A96" s="119" t="s">
        <v>775</v>
      </c>
      <c r="B96" s="20" t="s">
        <v>776</v>
      </c>
      <c r="C96" s="47"/>
      <c r="D96" s="41" t="s">
        <v>777</v>
      </c>
      <c r="E96" s="60" t="s">
        <v>778</v>
      </c>
      <c r="F96" s="73" t="s">
        <v>581</v>
      </c>
      <c r="G96" s="64" t="s">
        <v>32</v>
      </c>
      <c r="H96" s="41" t="s">
        <v>33</v>
      </c>
      <c r="I96" s="41" t="s">
        <v>34</v>
      </c>
      <c r="J96" s="71">
        <f t="shared" si="2"/>
        <v>19.200000000000003</v>
      </c>
      <c r="K96" s="118"/>
      <c r="L96" s="63" t="s">
        <v>35</v>
      </c>
      <c r="M96" s="44">
        <v>1.6</v>
      </c>
      <c r="N96" s="83"/>
      <c r="O96" s="46"/>
      <c r="P96" s="43" t="s">
        <v>745</v>
      </c>
      <c r="Q96" s="43" t="s">
        <v>746</v>
      </c>
      <c r="R96" s="43" t="s">
        <v>747</v>
      </c>
      <c r="S96" s="232" t="s">
        <v>748</v>
      </c>
      <c r="T96" s="255" t="s">
        <v>749</v>
      </c>
      <c r="U96" s="47"/>
      <c r="V96" s="26" t="s">
        <v>750</v>
      </c>
      <c r="W96" s="20" t="s">
        <v>690</v>
      </c>
      <c r="X96" s="48">
        <f>'JL PRICE LIST'!P96*'JL PRICE LIST'!Q96*'JL PRICE LIST'!R96/1000000</f>
        <v>1.0237499999999999E-4</v>
      </c>
    </row>
    <row r="97" spans="1:24" ht="13.2" thickBot="1" x14ac:dyDescent="0.3">
      <c r="A97" s="119" t="s">
        <v>779</v>
      </c>
      <c r="B97" s="20" t="s">
        <v>780</v>
      </c>
      <c r="C97" s="47"/>
      <c r="D97" s="41" t="s">
        <v>781</v>
      </c>
      <c r="E97" s="60" t="s">
        <v>782</v>
      </c>
      <c r="F97" s="73" t="s">
        <v>581</v>
      </c>
      <c r="G97" s="64" t="s">
        <v>32</v>
      </c>
      <c r="H97" s="41" t="s">
        <v>33</v>
      </c>
      <c r="I97" s="41" t="s">
        <v>34</v>
      </c>
      <c r="J97" s="71">
        <f t="shared" si="2"/>
        <v>19.200000000000003</v>
      </c>
      <c r="K97" s="118"/>
      <c r="L97" s="63" t="s">
        <v>35</v>
      </c>
      <c r="M97" s="23">
        <v>1.6</v>
      </c>
      <c r="N97" s="83"/>
      <c r="O97" s="46"/>
      <c r="P97" s="43" t="s">
        <v>745</v>
      </c>
      <c r="Q97" s="43" t="s">
        <v>746</v>
      </c>
      <c r="R97" s="43" t="s">
        <v>747</v>
      </c>
      <c r="S97" s="232" t="s">
        <v>748</v>
      </c>
      <c r="T97" s="255" t="s">
        <v>749</v>
      </c>
      <c r="U97" s="47"/>
      <c r="V97" s="47" t="s">
        <v>750</v>
      </c>
      <c r="W97" s="20" t="s">
        <v>690</v>
      </c>
      <c r="X97" s="48">
        <f>'JL PRICE LIST'!P97*'JL PRICE LIST'!Q97*'JL PRICE LIST'!R97/1000000</f>
        <v>1.0237499999999999E-4</v>
      </c>
    </row>
    <row r="98" spans="1:24" ht="13.2" thickBot="1" x14ac:dyDescent="0.3">
      <c r="A98" s="119" t="s">
        <v>783</v>
      </c>
      <c r="B98" s="20" t="s">
        <v>784</v>
      </c>
      <c r="C98" s="47"/>
      <c r="D98" s="41" t="s">
        <v>785</v>
      </c>
      <c r="E98" s="60" t="s">
        <v>786</v>
      </c>
      <c r="F98" s="73" t="s">
        <v>581</v>
      </c>
      <c r="G98" s="64" t="s">
        <v>32</v>
      </c>
      <c r="H98" s="41" t="s">
        <v>33</v>
      </c>
      <c r="I98" s="41" t="s">
        <v>34</v>
      </c>
      <c r="J98" s="71">
        <f t="shared" si="2"/>
        <v>19.200000000000003</v>
      </c>
      <c r="K98" s="118"/>
      <c r="L98" s="63" t="s">
        <v>35</v>
      </c>
      <c r="M98" s="23">
        <v>1.6</v>
      </c>
      <c r="N98" s="83"/>
      <c r="O98" s="46"/>
      <c r="P98" s="43" t="s">
        <v>745</v>
      </c>
      <c r="Q98" s="43" t="s">
        <v>746</v>
      </c>
      <c r="R98" s="43" t="s">
        <v>747</v>
      </c>
      <c r="S98" s="230" t="s">
        <v>748</v>
      </c>
      <c r="T98" s="253" t="s">
        <v>755</v>
      </c>
      <c r="U98" s="47"/>
      <c r="V98" s="26" t="s">
        <v>750</v>
      </c>
      <c r="W98" s="20" t="s">
        <v>690</v>
      </c>
      <c r="X98" s="48">
        <f>'JL PRICE LIST'!P98*'JL PRICE LIST'!Q98*'JL PRICE LIST'!R98/1000000</f>
        <v>1.0237499999999999E-4</v>
      </c>
    </row>
    <row r="99" spans="1:24" ht="13.2" thickBot="1" x14ac:dyDescent="0.3">
      <c r="A99" s="115" t="s">
        <v>787</v>
      </c>
      <c r="B99" s="20" t="s">
        <v>788</v>
      </c>
      <c r="C99" s="47"/>
      <c r="D99" s="41" t="s">
        <v>789</v>
      </c>
      <c r="E99" s="116" t="s">
        <v>790</v>
      </c>
      <c r="F99" s="73" t="s">
        <v>581</v>
      </c>
      <c r="G99" s="64" t="s">
        <v>32</v>
      </c>
      <c r="H99" s="41" t="s">
        <v>33</v>
      </c>
      <c r="I99" s="41" t="s">
        <v>34</v>
      </c>
      <c r="J99" s="71">
        <f t="shared" si="2"/>
        <v>19.200000000000003</v>
      </c>
      <c r="K99" s="118"/>
      <c r="L99" s="63" t="s">
        <v>35</v>
      </c>
      <c r="M99" s="23">
        <v>1.6</v>
      </c>
      <c r="N99" s="83"/>
      <c r="O99" s="46"/>
      <c r="P99" s="43" t="s">
        <v>745</v>
      </c>
      <c r="Q99" s="43" t="s">
        <v>746</v>
      </c>
      <c r="R99" s="43" t="s">
        <v>747</v>
      </c>
      <c r="S99" s="230" t="s">
        <v>748</v>
      </c>
      <c r="T99" s="253" t="s">
        <v>791</v>
      </c>
      <c r="U99" s="47"/>
      <c r="V99" s="26" t="s">
        <v>750</v>
      </c>
      <c r="W99" s="20" t="s">
        <v>690</v>
      </c>
      <c r="X99" s="48">
        <f>'JL PRICE LIST'!P99*'JL PRICE LIST'!Q99*'JL PRICE LIST'!R99/1000000</f>
        <v>1.0237499999999999E-4</v>
      </c>
    </row>
    <row r="100" spans="1:24" ht="13.2" thickBot="1" x14ac:dyDescent="0.3">
      <c r="A100" s="119" t="s">
        <v>792</v>
      </c>
      <c r="B100" s="20" t="s">
        <v>793</v>
      </c>
      <c r="C100" s="47"/>
      <c r="D100" s="41"/>
      <c r="E100" s="60" t="s">
        <v>794</v>
      </c>
      <c r="F100" s="73" t="s">
        <v>763</v>
      </c>
      <c r="G100" s="64" t="s">
        <v>764</v>
      </c>
      <c r="H100" s="41" t="s">
        <v>33</v>
      </c>
      <c r="I100" s="41" t="s">
        <v>97</v>
      </c>
      <c r="J100" s="71">
        <f t="shared" si="2"/>
        <v>56</v>
      </c>
      <c r="K100" s="118"/>
      <c r="L100" s="63" t="s">
        <v>35</v>
      </c>
      <c r="M100" s="23">
        <v>7</v>
      </c>
      <c r="N100" s="83"/>
      <c r="O100" s="46"/>
      <c r="P100" s="20" t="s">
        <v>765</v>
      </c>
      <c r="Q100" s="20" t="s">
        <v>766</v>
      </c>
      <c r="R100" s="20" t="s">
        <v>767</v>
      </c>
      <c r="S100" s="230" t="s">
        <v>768</v>
      </c>
      <c r="T100" s="253" t="s">
        <v>769</v>
      </c>
      <c r="U100" s="47"/>
      <c r="V100" s="26" t="s">
        <v>770</v>
      </c>
      <c r="W100" s="20" t="s">
        <v>771</v>
      </c>
      <c r="X100" s="48">
        <f>'JL PRICE LIST'!P100*'JL PRICE LIST'!Q100*'JL PRICE LIST'!R100/1000000</f>
        <v>7.8322474999999994E-4</v>
      </c>
    </row>
    <row r="101" spans="1:24" ht="13.2" thickBot="1" x14ac:dyDescent="0.3">
      <c r="A101" s="119" t="s">
        <v>795</v>
      </c>
      <c r="B101" s="20" t="s">
        <v>796</v>
      </c>
      <c r="C101" s="47"/>
      <c r="D101" s="41"/>
      <c r="E101" s="60" t="s">
        <v>797</v>
      </c>
      <c r="F101" s="73" t="s">
        <v>763</v>
      </c>
      <c r="G101" s="64" t="s">
        <v>764</v>
      </c>
      <c r="H101" s="41" t="s">
        <v>33</v>
      </c>
      <c r="I101" s="41" t="s">
        <v>97</v>
      </c>
      <c r="J101" s="71">
        <f t="shared" si="2"/>
        <v>56</v>
      </c>
      <c r="K101" s="118"/>
      <c r="L101" s="63" t="s">
        <v>35</v>
      </c>
      <c r="M101" s="23">
        <v>7</v>
      </c>
      <c r="N101" s="83"/>
      <c r="O101" s="46"/>
      <c r="P101" s="20" t="s">
        <v>765</v>
      </c>
      <c r="Q101" s="20" t="s">
        <v>766</v>
      </c>
      <c r="R101" s="20" t="s">
        <v>767</v>
      </c>
      <c r="S101" s="230" t="s">
        <v>768</v>
      </c>
      <c r="T101" s="253" t="s">
        <v>769</v>
      </c>
      <c r="U101" s="47"/>
      <c r="V101" s="26" t="s">
        <v>770</v>
      </c>
      <c r="W101" s="20" t="s">
        <v>771</v>
      </c>
      <c r="X101" s="48">
        <f>'JL PRICE LIST'!P101*'JL PRICE LIST'!Q101*'JL PRICE LIST'!R101/1000000</f>
        <v>7.8322474999999994E-4</v>
      </c>
    </row>
    <row r="102" spans="1:24" ht="13.2" thickBot="1" x14ac:dyDescent="0.3">
      <c r="A102" s="219" t="s">
        <v>798</v>
      </c>
      <c r="B102" s="220"/>
      <c r="C102" s="220"/>
      <c r="D102" s="220"/>
      <c r="E102" s="220"/>
      <c r="F102" s="220"/>
      <c r="G102" s="220" t="s">
        <v>172</v>
      </c>
      <c r="H102" s="220"/>
      <c r="I102" s="220"/>
      <c r="J102" s="220"/>
      <c r="K102" s="220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</row>
    <row r="103" spans="1:24" ht="13.2" thickBot="1" x14ac:dyDescent="0.3">
      <c r="A103" s="122" t="s">
        <v>799</v>
      </c>
      <c r="B103" s="43" t="s">
        <v>800</v>
      </c>
      <c r="C103" s="43" t="s">
        <v>801</v>
      </c>
      <c r="D103" s="124" t="s">
        <v>62</v>
      </c>
      <c r="E103" s="40" t="s">
        <v>802</v>
      </c>
      <c r="F103" s="80" t="s">
        <v>803</v>
      </c>
      <c r="G103" s="117" t="s">
        <v>804</v>
      </c>
      <c r="H103" s="41" t="str">
        <f t="shared" ref="H103:H109" si="3">LEFT(G103,3)</f>
        <v xml:space="preserve">  8</v>
      </c>
      <c r="I103" s="41" t="str">
        <f t="shared" ref="I103:I109" si="4">RIGHT(G103,3)</f>
        <v xml:space="preserve">  1</v>
      </c>
      <c r="J103" s="194">
        <v>60.32</v>
      </c>
      <c r="K103" s="211">
        <f t="shared" ref="K103:K109" si="5">J103/H103</f>
        <v>7.54</v>
      </c>
      <c r="L103" s="212" t="s">
        <v>805</v>
      </c>
      <c r="M103" s="200">
        <f t="shared" ref="M103:M109" si="6">K103*1</f>
        <v>7.54</v>
      </c>
      <c r="N103" s="83"/>
      <c r="O103" s="46" t="str">
        <f t="shared" ref="O103:O109" si="7">IF(N103&gt;0,N103*J103,"")</f>
        <v/>
      </c>
      <c r="P103" s="43" t="s">
        <v>806</v>
      </c>
      <c r="Q103" s="43" t="s">
        <v>807</v>
      </c>
      <c r="R103" s="43" t="s">
        <v>175</v>
      </c>
      <c r="S103" s="237" t="s">
        <v>808</v>
      </c>
      <c r="T103" s="261" t="s">
        <v>809</v>
      </c>
      <c r="U103" s="126" t="s">
        <v>62</v>
      </c>
      <c r="V103" s="47" t="s">
        <v>810</v>
      </c>
      <c r="W103" s="43" t="s">
        <v>255</v>
      </c>
      <c r="X103" s="48">
        <f>'JL PRICE LIST'!P103*'JL PRICE LIST'!Q103*'JL PRICE LIST'!R103/1000000</f>
        <v>4.3802622071999996E-2</v>
      </c>
    </row>
    <row r="104" spans="1:24" ht="13.2" thickBot="1" x14ac:dyDescent="0.3">
      <c r="A104" s="127" t="s">
        <v>811</v>
      </c>
      <c r="B104" s="20" t="s">
        <v>812</v>
      </c>
      <c r="C104" s="20" t="s">
        <v>813</v>
      </c>
      <c r="D104" s="130" t="s">
        <v>62</v>
      </c>
      <c r="E104" s="128" t="s">
        <v>814</v>
      </c>
      <c r="F104" s="73" t="s">
        <v>803</v>
      </c>
      <c r="G104" s="64" t="s">
        <v>804</v>
      </c>
      <c r="H104" s="21" t="str">
        <f t="shared" si="3"/>
        <v xml:space="preserve">  8</v>
      </c>
      <c r="I104" s="21" t="str">
        <f t="shared" si="4"/>
        <v xml:space="preserve">  1</v>
      </c>
      <c r="J104" s="194">
        <v>60.32</v>
      </c>
      <c r="K104" s="204">
        <f t="shared" si="5"/>
        <v>7.54</v>
      </c>
      <c r="L104" s="213" t="s">
        <v>805</v>
      </c>
      <c r="M104" s="200">
        <f t="shared" si="6"/>
        <v>7.54</v>
      </c>
      <c r="N104" s="72"/>
      <c r="O104" s="25" t="str">
        <f t="shared" si="7"/>
        <v/>
      </c>
      <c r="P104" s="20" t="s">
        <v>806</v>
      </c>
      <c r="Q104" s="20" t="s">
        <v>807</v>
      </c>
      <c r="R104" s="20" t="s">
        <v>175</v>
      </c>
      <c r="S104" s="230" t="s">
        <v>815</v>
      </c>
      <c r="T104" s="253" t="s">
        <v>809</v>
      </c>
      <c r="U104" s="131" t="s">
        <v>62</v>
      </c>
      <c r="V104" s="26" t="s">
        <v>810</v>
      </c>
      <c r="W104" s="20" t="s">
        <v>255</v>
      </c>
      <c r="X104" s="27">
        <f>'JL PRICE LIST'!P104*'JL PRICE LIST'!Q104*'JL PRICE LIST'!R104/1000000</f>
        <v>4.3802622071999996E-2</v>
      </c>
    </row>
    <row r="105" spans="1:24" ht="13.2" thickBot="1" x14ac:dyDescent="0.3">
      <c r="A105" s="127" t="s">
        <v>816</v>
      </c>
      <c r="B105" s="20" t="s">
        <v>817</v>
      </c>
      <c r="C105" s="20" t="s">
        <v>818</v>
      </c>
      <c r="D105" s="130" t="s">
        <v>62</v>
      </c>
      <c r="E105" s="128" t="s">
        <v>819</v>
      </c>
      <c r="F105" s="73" t="s">
        <v>803</v>
      </c>
      <c r="G105" s="64" t="s">
        <v>804</v>
      </c>
      <c r="H105" s="21" t="str">
        <f t="shared" si="3"/>
        <v xml:space="preserve">  8</v>
      </c>
      <c r="I105" s="21" t="str">
        <f t="shared" si="4"/>
        <v xml:space="preserve">  1</v>
      </c>
      <c r="J105" s="194">
        <v>60.32</v>
      </c>
      <c r="K105" s="204">
        <f t="shared" si="5"/>
        <v>7.54</v>
      </c>
      <c r="L105" s="213" t="s">
        <v>805</v>
      </c>
      <c r="M105" s="200">
        <f t="shared" si="6"/>
        <v>7.54</v>
      </c>
      <c r="N105" s="72"/>
      <c r="O105" s="25" t="str">
        <f t="shared" si="7"/>
        <v/>
      </c>
      <c r="P105" s="20" t="s">
        <v>806</v>
      </c>
      <c r="Q105" s="20" t="s">
        <v>807</v>
      </c>
      <c r="R105" s="20" t="s">
        <v>175</v>
      </c>
      <c r="S105" s="230" t="s">
        <v>820</v>
      </c>
      <c r="T105" s="253" t="s">
        <v>809</v>
      </c>
      <c r="U105" s="131" t="s">
        <v>62</v>
      </c>
      <c r="V105" s="26" t="s">
        <v>810</v>
      </c>
      <c r="W105" s="20" t="s">
        <v>255</v>
      </c>
      <c r="X105" s="27">
        <f>'JL PRICE LIST'!P105*'JL PRICE LIST'!Q105*'JL PRICE LIST'!R105/1000000</f>
        <v>4.3802622071999996E-2</v>
      </c>
    </row>
    <row r="106" spans="1:24" ht="13.2" thickBot="1" x14ac:dyDescent="0.3">
      <c r="A106" s="127" t="s">
        <v>821</v>
      </c>
      <c r="B106" s="20" t="s">
        <v>822</v>
      </c>
      <c r="C106" s="20" t="s">
        <v>823</v>
      </c>
      <c r="D106" s="130" t="s">
        <v>62</v>
      </c>
      <c r="E106" s="128" t="s">
        <v>824</v>
      </c>
      <c r="F106" s="73" t="s">
        <v>825</v>
      </c>
      <c r="G106" s="64" t="s">
        <v>804</v>
      </c>
      <c r="H106" s="21" t="str">
        <f t="shared" si="3"/>
        <v xml:space="preserve">  8</v>
      </c>
      <c r="I106" s="21" t="str">
        <f t="shared" si="4"/>
        <v xml:space="preserve">  1</v>
      </c>
      <c r="J106" s="194">
        <v>60.32</v>
      </c>
      <c r="K106" s="204">
        <f t="shared" si="5"/>
        <v>7.54</v>
      </c>
      <c r="L106" s="213" t="s">
        <v>805</v>
      </c>
      <c r="M106" s="200">
        <f t="shared" si="6"/>
        <v>7.54</v>
      </c>
      <c r="N106" s="72"/>
      <c r="O106" s="25" t="str">
        <f t="shared" si="7"/>
        <v/>
      </c>
      <c r="P106" s="20" t="s">
        <v>806</v>
      </c>
      <c r="Q106" s="20" t="s">
        <v>807</v>
      </c>
      <c r="R106" s="20" t="s">
        <v>175</v>
      </c>
      <c r="S106" s="230" t="s">
        <v>826</v>
      </c>
      <c r="T106" s="253" t="s">
        <v>809</v>
      </c>
      <c r="U106" s="131" t="s">
        <v>62</v>
      </c>
      <c r="V106" s="26" t="s">
        <v>810</v>
      </c>
      <c r="W106" s="20" t="s">
        <v>255</v>
      </c>
      <c r="X106" s="27">
        <f>'JL PRICE LIST'!P106*'JL PRICE LIST'!Q106*'JL PRICE LIST'!R106/1000000</f>
        <v>4.3802622071999996E-2</v>
      </c>
    </row>
    <row r="107" spans="1:24" ht="13.2" thickBot="1" x14ac:dyDescent="0.3">
      <c r="A107" s="127" t="s">
        <v>827</v>
      </c>
      <c r="B107" s="21" t="s">
        <v>828</v>
      </c>
      <c r="C107" s="20" t="s">
        <v>829</v>
      </c>
      <c r="D107" s="130" t="s">
        <v>62</v>
      </c>
      <c r="E107" s="128" t="s">
        <v>830</v>
      </c>
      <c r="F107" s="73" t="s">
        <v>803</v>
      </c>
      <c r="G107" s="64" t="s">
        <v>804</v>
      </c>
      <c r="H107" s="21" t="str">
        <f t="shared" si="3"/>
        <v xml:space="preserve">  8</v>
      </c>
      <c r="I107" s="21" t="str">
        <f t="shared" si="4"/>
        <v xml:space="preserve">  1</v>
      </c>
      <c r="J107" s="194">
        <v>60.32</v>
      </c>
      <c r="K107" s="204">
        <f t="shared" si="5"/>
        <v>7.54</v>
      </c>
      <c r="L107" s="213" t="s">
        <v>805</v>
      </c>
      <c r="M107" s="200">
        <f t="shared" si="6"/>
        <v>7.54</v>
      </c>
      <c r="N107" s="72"/>
      <c r="O107" s="25" t="str">
        <f t="shared" si="7"/>
        <v/>
      </c>
      <c r="P107" s="20" t="s">
        <v>806</v>
      </c>
      <c r="Q107" s="20" t="s">
        <v>807</v>
      </c>
      <c r="R107" s="20" t="s">
        <v>175</v>
      </c>
      <c r="S107" s="230" t="s">
        <v>815</v>
      </c>
      <c r="T107" s="253" t="s">
        <v>809</v>
      </c>
      <c r="U107" s="131" t="s">
        <v>62</v>
      </c>
      <c r="V107" s="26" t="s">
        <v>810</v>
      </c>
      <c r="W107" s="20" t="s">
        <v>255</v>
      </c>
      <c r="X107" s="27">
        <f>'JL PRICE LIST'!P107*'JL PRICE LIST'!Q107*'JL PRICE LIST'!R107/1000000</f>
        <v>4.3802622071999996E-2</v>
      </c>
    </row>
    <row r="108" spans="1:24" ht="13.2" thickBot="1" x14ac:dyDescent="0.3">
      <c r="A108" s="127" t="s">
        <v>831</v>
      </c>
      <c r="B108" s="20" t="s">
        <v>832</v>
      </c>
      <c r="C108" s="20" t="s">
        <v>833</v>
      </c>
      <c r="D108" s="130" t="s">
        <v>62</v>
      </c>
      <c r="E108" s="128" t="s">
        <v>834</v>
      </c>
      <c r="F108" s="73" t="s">
        <v>803</v>
      </c>
      <c r="G108" s="64" t="s">
        <v>804</v>
      </c>
      <c r="H108" s="21" t="str">
        <f t="shared" si="3"/>
        <v xml:space="preserve">  8</v>
      </c>
      <c r="I108" s="21" t="str">
        <f t="shared" si="4"/>
        <v xml:space="preserve">  1</v>
      </c>
      <c r="J108" s="194">
        <v>60.32</v>
      </c>
      <c r="K108" s="204">
        <f t="shared" si="5"/>
        <v>7.54</v>
      </c>
      <c r="L108" s="213" t="s">
        <v>805</v>
      </c>
      <c r="M108" s="200">
        <f t="shared" si="6"/>
        <v>7.54</v>
      </c>
      <c r="N108" s="72"/>
      <c r="O108" s="25" t="str">
        <f t="shared" si="7"/>
        <v/>
      </c>
      <c r="P108" s="20" t="s">
        <v>806</v>
      </c>
      <c r="Q108" s="20" t="s">
        <v>807</v>
      </c>
      <c r="R108" s="20" t="s">
        <v>175</v>
      </c>
      <c r="S108" s="230" t="s">
        <v>820</v>
      </c>
      <c r="T108" s="253" t="s">
        <v>809</v>
      </c>
      <c r="U108" s="131" t="s">
        <v>62</v>
      </c>
      <c r="V108" s="26" t="s">
        <v>810</v>
      </c>
      <c r="W108" s="20" t="s">
        <v>255</v>
      </c>
      <c r="X108" s="27">
        <f>'JL PRICE LIST'!P108*'JL PRICE LIST'!Q108*'JL PRICE LIST'!R108/1000000</f>
        <v>4.3802622071999996E-2</v>
      </c>
    </row>
    <row r="109" spans="1:24" ht="13.2" thickBot="1" x14ac:dyDescent="0.3">
      <c r="A109" s="132" t="s">
        <v>835</v>
      </c>
      <c r="B109" s="33" t="s">
        <v>836</v>
      </c>
      <c r="C109" s="33" t="s">
        <v>837</v>
      </c>
      <c r="D109" s="135" t="s">
        <v>62</v>
      </c>
      <c r="E109" s="133" t="s">
        <v>838</v>
      </c>
      <c r="F109" s="85" t="s">
        <v>825</v>
      </c>
      <c r="G109" s="120" t="s">
        <v>804</v>
      </c>
      <c r="H109" s="31" t="str">
        <f t="shared" si="3"/>
        <v xml:space="preserve">  8</v>
      </c>
      <c r="I109" s="31" t="str">
        <f t="shared" si="4"/>
        <v xml:space="preserve">  1</v>
      </c>
      <c r="J109" s="194">
        <v>60.32</v>
      </c>
      <c r="K109" s="214">
        <f t="shared" si="5"/>
        <v>7.54</v>
      </c>
      <c r="L109" s="215" t="s">
        <v>805</v>
      </c>
      <c r="M109" s="200">
        <f t="shared" si="6"/>
        <v>7.54</v>
      </c>
      <c r="N109" s="87"/>
      <c r="O109" s="36" t="str">
        <f t="shared" si="7"/>
        <v/>
      </c>
      <c r="P109" s="33" t="s">
        <v>806</v>
      </c>
      <c r="Q109" s="33" t="s">
        <v>807</v>
      </c>
      <c r="R109" s="33" t="s">
        <v>175</v>
      </c>
      <c r="S109" s="231" t="s">
        <v>815</v>
      </c>
      <c r="T109" s="254" t="s">
        <v>809</v>
      </c>
      <c r="U109" s="136" t="s">
        <v>62</v>
      </c>
      <c r="V109" s="37" t="s">
        <v>810</v>
      </c>
      <c r="W109" s="33" t="s">
        <v>255</v>
      </c>
      <c r="X109" s="38">
        <f>'JL PRICE LIST'!P109*'JL PRICE LIST'!Q109*'JL PRICE LIST'!R109/1000000</f>
        <v>4.3802622071999996E-2</v>
      </c>
    </row>
    <row r="110" spans="1:24" ht="13.2" thickBot="1" x14ac:dyDescent="0.3">
      <c r="A110" s="219" t="s">
        <v>839</v>
      </c>
      <c r="B110" s="220"/>
      <c r="C110" s="220"/>
      <c r="D110" s="220"/>
      <c r="E110" s="220"/>
      <c r="F110" s="220"/>
      <c r="G110" s="220"/>
      <c r="H110" s="220"/>
      <c r="I110" s="220"/>
      <c r="J110" s="220"/>
      <c r="K110" s="220"/>
      <c r="L110" s="220"/>
      <c r="M110" s="220"/>
      <c r="N110" s="220"/>
      <c r="O110" s="220"/>
      <c r="P110" s="220"/>
      <c r="Q110" s="220"/>
      <c r="R110" s="220"/>
      <c r="S110" s="220"/>
      <c r="T110" s="220"/>
      <c r="U110" s="220"/>
      <c r="V110" s="220"/>
      <c r="W110" s="220"/>
      <c r="X110" s="220"/>
    </row>
    <row r="111" spans="1:24" ht="13.2" thickBot="1" x14ac:dyDescent="0.3">
      <c r="A111" s="137" t="s">
        <v>840</v>
      </c>
      <c r="B111" s="43" t="s">
        <v>841</v>
      </c>
      <c r="C111" s="47" t="s">
        <v>842</v>
      </c>
      <c r="D111" s="47" t="s">
        <v>843</v>
      </c>
      <c r="E111" s="19" t="s">
        <v>844</v>
      </c>
      <c r="F111" s="80" t="s">
        <v>845</v>
      </c>
      <c r="G111" s="117" t="s">
        <v>846</v>
      </c>
      <c r="H111" s="43" t="s">
        <v>34</v>
      </c>
      <c r="I111" s="43" t="s">
        <v>50</v>
      </c>
      <c r="J111" s="51">
        <f>K111*H111</f>
        <v>164.16</v>
      </c>
      <c r="K111" s="118">
        <f>M111*I111</f>
        <v>13.68</v>
      </c>
      <c r="L111" s="117" t="s">
        <v>51</v>
      </c>
      <c r="M111" s="53">
        <v>0.56999999999999995</v>
      </c>
      <c r="N111" s="83"/>
      <c r="O111" s="46"/>
      <c r="P111" s="47" t="s">
        <v>847</v>
      </c>
      <c r="Q111" s="47" t="s">
        <v>848</v>
      </c>
      <c r="R111" s="47" t="s">
        <v>849</v>
      </c>
      <c r="S111" s="232" t="s">
        <v>850</v>
      </c>
      <c r="T111" s="255" t="s">
        <v>851</v>
      </c>
      <c r="U111" s="47" t="s">
        <v>852</v>
      </c>
      <c r="V111" s="47" t="s">
        <v>853</v>
      </c>
      <c r="W111" s="43" t="s">
        <v>255</v>
      </c>
      <c r="X111" s="48">
        <f>'JL PRICE LIST'!P111*'JL PRICE LIST'!Q111*'JL PRICE LIST'!R111/1000000</f>
        <v>2.7444375E-2</v>
      </c>
    </row>
    <row r="112" spans="1:24" ht="13.2" thickBot="1" x14ac:dyDescent="0.3">
      <c r="A112" s="138" t="s">
        <v>854</v>
      </c>
      <c r="B112" s="20" t="s">
        <v>855</v>
      </c>
      <c r="C112" s="26" t="s">
        <v>856</v>
      </c>
      <c r="D112" s="26" t="s">
        <v>857</v>
      </c>
      <c r="E112" s="19" t="s">
        <v>858</v>
      </c>
      <c r="F112" s="73" t="s">
        <v>845</v>
      </c>
      <c r="G112" s="64" t="s">
        <v>846</v>
      </c>
      <c r="H112" s="20" t="s">
        <v>34</v>
      </c>
      <c r="I112" s="20" t="s">
        <v>50</v>
      </c>
      <c r="J112" s="56">
        <f>K112*H112</f>
        <v>164.16</v>
      </c>
      <c r="K112" s="71">
        <f>M112*I112</f>
        <v>13.68</v>
      </c>
      <c r="L112" s="64" t="s">
        <v>51</v>
      </c>
      <c r="M112" s="58">
        <v>0.56999999999999995</v>
      </c>
      <c r="N112" s="72"/>
      <c r="O112" s="25"/>
      <c r="P112" s="26" t="s">
        <v>847</v>
      </c>
      <c r="Q112" s="26" t="s">
        <v>848</v>
      </c>
      <c r="R112" s="26" t="s">
        <v>849</v>
      </c>
      <c r="S112" s="230" t="s">
        <v>859</v>
      </c>
      <c r="T112" s="253" t="s">
        <v>851</v>
      </c>
      <c r="U112" s="26" t="s">
        <v>852</v>
      </c>
      <c r="V112" s="26" t="s">
        <v>853</v>
      </c>
      <c r="W112" s="20" t="s">
        <v>255</v>
      </c>
      <c r="X112" s="27">
        <f>'JL PRICE LIST'!P112*'JL PRICE LIST'!Q112*'JL PRICE LIST'!R112/1000000</f>
        <v>2.7444375E-2</v>
      </c>
    </row>
    <row r="113" spans="1:24" ht="13.2" thickBot="1" x14ac:dyDescent="0.3">
      <c r="A113" s="138" t="s">
        <v>860</v>
      </c>
      <c r="B113" s="20" t="s">
        <v>861</v>
      </c>
      <c r="C113" s="26" t="s">
        <v>862</v>
      </c>
      <c r="D113" s="26" t="s">
        <v>863</v>
      </c>
      <c r="E113" s="77" t="s">
        <v>864</v>
      </c>
      <c r="F113" s="73" t="s">
        <v>845</v>
      </c>
      <c r="G113" s="64" t="s">
        <v>846</v>
      </c>
      <c r="H113" s="20" t="s">
        <v>34</v>
      </c>
      <c r="I113" s="20" t="s">
        <v>50</v>
      </c>
      <c r="J113" s="56">
        <f>K113*H113</f>
        <v>164.16</v>
      </c>
      <c r="K113" s="71">
        <f>M113*I113</f>
        <v>13.68</v>
      </c>
      <c r="L113" s="64" t="s">
        <v>51</v>
      </c>
      <c r="M113" s="58">
        <v>0.56999999999999995</v>
      </c>
      <c r="N113" s="72"/>
      <c r="O113" s="25"/>
      <c r="P113" s="26" t="s">
        <v>847</v>
      </c>
      <c r="Q113" s="26" t="s">
        <v>848</v>
      </c>
      <c r="R113" s="26" t="s">
        <v>849</v>
      </c>
      <c r="S113" s="230" t="s">
        <v>859</v>
      </c>
      <c r="T113" s="253" t="s">
        <v>851</v>
      </c>
      <c r="U113" s="26" t="s">
        <v>852</v>
      </c>
      <c r="V113" s="26" t="s">
        <v>853</v>
      </c>
      <c r="W113" s="20" t="s">
        <v>255</v>
      </c>
      <c r="X113" s="27">
        <f>'JL PRICE LIST'!P113*'JL PRICE LIST'!Q113*'JL PRICE LIST'!R113/1000000</f>
        <v>2.7444375E-2</v>
      </c>
    </row>
    <row r="114" spans="1:24" ht="13.2" thickBot="1" x14ac:dyDescent="0.3">
      <c r="A114" s="138" t="s">
        <v>865</v>
      </c>
      <c r="B114" s="21" t="s">
        <v>866</v>
      </c>
      <c r="C114" s="21" t="s">
        <v>867</v>
      </c>
      <c r="D114" s="21" t="s">
        <v>868</v>
      </c>
      <c r="E114" s="19" t="s">
        <v>869</v>
      </c>
      <c r="F114" s="73" t="s">
        <v>845</v>
      </c>
      <c r="G114" s="64" t="s">
        <v>846</v>
      </c>
      <c r="H114" s="20" t="s">
        <v>34</v>
      </c>
      <c r="I114" s="20" t="s">
        <v>50</v>
      </c>
      <c r="J114" s="56">
        <f>K114*H114</f>
        <v>164.16</v>
      </c>
      <c r="K114" s="71">
        <f>M114*I114</f>
        <v>13.68</v>
      </c>
      <c r="L114" s="64" t="s">
        <v>51</v>
      </c>
      <c r="M114" s="58">
        <v>0.56999999999999995</v>
      </c>
      <c r="N114" s="72"/>
      <c r="O114" s="25"/>
      <c r="P114" s="26"/>
      <c r="Q114" s="26"/>
      <c r="R114" s="26"/>
      <c r="S114" s="230" t="s">
        <v>859</v>
      </c>
      <c r="T114" s="253" t="s">
        <v>851</v>
      </c>
      <c r="U114" s="26" t="s">
        <v>852</v>
      </c>
      <c r="V114" s="26" t="s">
        <v>853</v>
      </c>
      <c r="W114" s="20" t="s">
        <v>255</v>
      </c>
      <c r="X114" s="27">
        <f>'JL PRICE LIST'!P114*'JL PRICE LIST'!Q114*'JL PRICE LIST'!R114/1000000</f>
        <v>0</v>
      </c>
    </row>
    <row r="115" spans="1:24" ht="13.2" thickBot="1" x14ac:dyDescent="0.3">
      <c r="A115" s="138" t="s">
        <v>870</v>
      </c>
      <c r="B115" s="20" t="s">
        <v>871</v>
      </c>
      <c r="C115" s="26" t="s">
        <v>872</v>
      </c>
      <c r="D115" s="26" t="s">
        <v>873</v>
      </c>
      <c r="E115" s="19" t="s">
        <v>874</v>
      </c>
      <c r="F115" s="73" t="s">
        <v>48</v>
      </c>
      <c r="G115" s="64" t="s">
        <v>846</v>
      </c>
      <c r="H115" s="20" t="s">
        <v>34</v>
      </c>
      <c r="I115" s="20" t="s">
        <v>50</v>
      </c>
      <c r="J115" s="56">
        <f>K115*H115</f>
        <v>164.16</v>
      </c>
      <c r="K115" s="71">
        <f>M115*I115</f>
        <v>13.68</v>
      </c>
      <c r="L115" s="64" t="s">
        <v>51</v>
      </c>
      <c r="M115" s="58">
        <v>0.56999999999999995</v>
      </c>
      <c r="N115" s="72"/>
      <c r="O115" s="25"/>
      <c r="P115" s="26" t="s">
        <v>875</v>
      </c>
      <c r="Q115" s="26" t="s">
        <v>876</v>
      </c>
      <c r="R115" s="26" t="s">
        <v>877</v>
      </c>
      <c r="S115" s="230" t="s">
        <v>878</v>
      </c>
      <c r="T115" s="253" t="s">
        <v>879</v>
      </c>
      <c r="U115" s="26" t="s">
        <v>880</v>
      </c>
      <c r="V115" s="26" t="s">
        <v>881</v>
      </c>
      <c r="W115" s="20" t="s">
        <v>255</v>
      </c>
      <c r="X115" s="27">
        <f>'JL PRICE LIST'!P115*'JL PRICE LIST'!Q115*'JL PRICE LIST'!R115/1000000</f>
        <v>3.8175750000000001E-2</v>
      </c>
    </row>
    <row r="116" spans="1:24" ht="13.2" thickBot="1" x14ac:dyDescent="0.3">
      <c r="A116" s="139" t="s">
        <v>882</v>
      </c>
      <c r="B116" s="33" t="s">
        <v>883</v>
      </c>
      <c r="C116" s="37" t="s">
        <v>884</v>
      </c>
      <c r="D116" s="37" t="s">
        <v>885</v>
      </c>
      <c r="E116" s="140" t="s">
        <v>886</v>
      </c>
      <c r="F116" s="85" t="s">
        <v>887</v>
      </c>
      <c r="G116" s="120" t="s">
        <v>505</v>
      </c>
      <c r="H116" s="33" t="s">
        <v>34</v>
      </c>
      <c r="I116" s="33" t="s">
        <v>34</v>
      </c>
      <c r="J116" s="113">
        <v>180</v>
      </c>
      <c r="K116" s="121">
        <v>15</v>
      </c>
      <c r="L116" s="120" t="s">
        <v>51</v>
      </c>
      <c r="M116" s="108">
        <f>+K116/I116</f>
        <v>1.25</v>
      </c>
      <c r="N116" s="87"/>
      <c r="O116" s="36"/>
      <c r="P116" s="37" t="s">
        <v>888</v>
      </c>
      <c r="Q116" s="37" t="s">
        <v>888</v>
      </c>
      <c r="R116" s="37" t="s">
        <v>889</v>
      </c>
      <c r="S116" s="231" t="s">
        <v>890</v>
      </c>
      <c r="T116" s="254" t="s">
        <v>891</v>
      </c>
      <c r="U116" s="37" t="s">
        <v>892</v>
      </c>
      <c r="V116" s="37" t="s">
        <v>893</v>
      </c>
      <c r="W116" s="33" t="s">
        <v>421</v>
      </c>
      <c r="X116" s="38">
        <f>'JL PRICE LIST'!P116*'JL PRICE LIST'!Q116*'JL PRICE LIST'!R116/1000000</f>
        <v>4.7227125000000002E-2</v>
      </c>
    </row>
    <row r="117" spans="1:24" ht="13.2" thickBot="1" x14ac:dyDescent="0.3">
      <c r="A117" s="219" t="s">
        <v>894</v>
      </c>
      <c r="B117" s="220"/>
      <c r="C117" s="220"/>
      <c r="D117" s="220"/>
      <c r="E117" s="220"/>
      <c r="F117" s="220"/>
      <c r="G117" s="220" t="s">
        <v>172</v>
      </c>
      <c r="H117" s="220" t="str">
        <f t="shared" ref="H117:H126" si="8">LEFT(G117,3)</f>
        <v/>
      </c>
      <c r="I117" s="220" t="str">
        <f t="shared" ref="I117:I126" si="9">RIGHT(G117,3)</f>
        <v/>
      </c>
      <c r="J117" s="220"/>
      <c r="K117" s="220"/>
      <c r="L117" s="220"/>
      <c r="M117" s="220"/>
      <c r="N117" s="220"/>
      <c r="O117" s="220"/>
      <c r="P117" s="220"/>
      <c r="Q117" s="220"/>
      <c r="R117" s="220"/>
      <c r="S117" s="220"/>
      <c r="T117" s="220"/>
      <c r="U117" s="220"/>
      <c r="V117" s="220"/>
      <c r="W117" s="220"/>
      <c r="X117" s="220"/>
    </row>
    <row r="118" spans="1:24" ht="13.2" thickBot="1" x14ac:dyDescent="0.3">
      <c r="A118" s="122" t="s">
        <v>895</v>
      </c>
      <c r="B118" s="43" t="s">
        <v>62</v>
      </c>
      <c r="C118" s="43" t="s">
        <v>896</v>
      </c>
      <c r="D118" s="124" t="s">
        <v>62</v>
      </c>
      <c r="E118" s="40" t="s">
        <v>897</v>
      </c>
      <c r="F118" s="80" t="s">
        <v>898</v>
      </c>
      <c r="G118" s="117" t="s">
        <v>899</v>
      </c>
      <c r="H118" s="41" t="str">
        <f t="shared" si="8"/>
        <v xml:space="preserve"> 12</v>
      </c>
      <c r="I118" s="41" t="str">
        <f t="shared" si="9"/>
        <v>240</v>
      </c>
      <c r="J118" s="51">
        <f>+K118*H118</f>
        <v>86.88</v>
      </c>
      <c r="K118" s="118">
        <v>7.24</v>
      </c>
      <c r="L118" s="117" t="s">
        <v>900</v>
      </c>
      <c r="M118" s="53">
        <f t="shared" ref="M118:M126" si="10">+K118/I118</f>
        <v>3.0166666666666668E-2</v>
      </c>
      <c r="N118" s="83"/>
      <c r="O118" s="46" t="str">
        <f t="shared" ref="O118:O126" si="11">IF(N118&gt;0,N118*J118,"")</f>
        <v/>
      </c>
      <c r="P118" s="43" t="s">
        <v>901</v>
      </c>
      <c r="Q118" s="43" t="s">
        <v>902</v>
      </c>
      <c r="R118" s="43" t="s">
        <v>903</v>
      </c>
      <c r="S118" s="232" t="s">
        <v>904</v>
      </c>
      <c r="T118" s="255" t="s">
        <v>905</v>
      </c>
      <c r="U118" s="47" t="s">
        <v>62</v>
      </c>
      <c r="V118" s="47" t="s">
        <v>906</v>
      </c>
      <c r="W118" s="43" t="s">
        <v>907</v>
      </c>
      <c r="X118" s="48">
        <f>'JL PRICE LIST'!P118*'JL PRICE LIST'!Q118*'JL PRICE LIST'!R118/1000000</f>
        <v>2.9205307079999999E-2</v>
      </c>
    </row>
    <row r="119" spans="1:24" ht="13.2" thickBot="1" x14ac:dyDescent="0.3">
      <c r="A119" s="76" t="s">
        <v>908</v>
      </c>
      <c r="B119" s="21" t="s">
        <v>909</v>
      </c>
      <c r="C119" s="21" t="s">
        <v>910</v>
      </c>
      <c r="D119" s="21" t="s">
        <v>911</v>
      </c>
      <c r="E119" s="141" t="s">
        <v>912</v>
      </c>
      <c r="F119" s="73" t="s">
        <v>913</v>
      </c>
      <c r="G119" s="64" t="s">
        <v>914</v>
      </c>
      <c r="H119" s="21" t="str">
        <f t="shared" si="8"/>
        <v xml:space="preserve">  2</v>
      </c>
      <c r="I119" s="21" t="str">
        <f t="shared" si="9"/>
        <v xml:space="preserve"> 24</v>
      </c>
      <c r="J119" s="56">
        <v>52.8</v>
      </c>
      <c r="K119" s="71">
        <f>52.8/2</f>
        <v>26.4</v>
      </c>
      <c r="L119" s="63" t="s">
        <v>51</v>
      </c>
      <c r="M119" s="58">
        <f t="shared" si="10"/>
        <v>1.0999999999999999</v>
      </c>
      <c r="N119" s="142"/>
      <c r="O119" s="25" t="str">
        <f t="shared" si="11"/>
        <v/>
      </c>
      <c r="P119" s="20" t="s">
        <v>915</v>
      </c>
      <c r="Q119" s="20" t="s">
        <v>916</v>
      </c>
      <c r="R119" s="20" t="s">
        <v>848</v>
      </c>
      <c r="S119" s="230" t="s">
        <v>917</v>
      </c>
      <c r="T119" s="253" t="s">
        <v>918</v>
      </c>
      <c r="U119" s="26" t="s">
        <v>919</v>
      </c>
      <c r="V119" s="26" t="s">
        <v>920</v>
      </c>
      <c r="W119" s="20" t="s">
        <v>921</v>
      </c>
      <c r="X119" s="27">
        <f>'JL PRICE LIST'!P119*'JL PRICE LIST'!Q119*'JL PRICE LIST'!R119/1000000</f>
        <v>2.9416800000000003E-2</v>
      </c>
    </row>
    <row r="120" spans="1:24" ht="13.2" thickBot="1" x14ac:dyDescent="0.3">
      <c r="A120" s="143" t="s">
        <v>922</v>
      </c>
      <c r="B120" s="20" t="s">
        <v>923</v>
      </c>
      <c r="C120" s="20" t="s">
        <v>924</v>
      </c>
      <c r="D120" s="20" t="s">
        <v>925</v>
      </c>
      <c r="E120" s="19" t="s">
        <v>926</v>
      </c>
      <c r="F120" s="73" t="s">
        <v>460</v>
      </c>
      <c r="G120" s="64" t="s">
        <v>927</v>
      </c>
      <c r="H120" s="21" t="str">
        <f t="shared" si="8"/>
        <v xml:space="preserve">  6</v>
      </c>
      <c r="I120" s="21" t="str">
        <f t="shared" si="9"/>
        <v>100</v>
      </c>
      <c r="J120" s="56">
        <v>276</v>
      </c>
      <c r="K120" s="71">
        <v>46</v>
      </c>
      <c r="L120" s="64" t="s">
        <v>900</v>
      </c>
      <c r="M120" s="58">
        <f t="shared" si="10"/>
        <v>0.46</v>
      </c>
      <c r="N120" s="72"/>
      <c r="O120" s="25" t="str">
        <f t="shared" si="11"/>
        <v/>
      </c>
      <c r="P120" s="20" t="s">
        <v>928</v>
      </c>
      <c r="Q120" s="20" t="s">
        <v>929</v>
      </c>
      <c r="R120" s="20" t="s">
        <v>930</v>
      </c>
      <c r="S120" s="238" t="s">
        <v>931</v>
      </c>
      <c r="T120" s="262" t="s">
        <v>932</v>
      </c>
      <c r="U120" s="26" t="s">
        <v>933</v>
      </c>
      <c r="V120" s="62" t="s">
        <v>934</v>
      </c>
      <c r="W120" s="20" t="s">
        <v>255</v>
      </c>
      <c r="X120" s="27">
        <f>'JL PRICE LIST'!P120*'JL PRICE LIST'!Q120*'JL PRICE LIST'!R120/1000000</f>
        <v>4.5315750000000002E-2</v>
      </c>
    </row>
    <row r="121" spans="1:24" ht="13.2" thickBot="1" x14ac:dyDescent="0.3">
      <c r="A121" s="143" t="s">
        <v>935</v>
      </c>
      <c r="B121" s="20" t="s">
        <v>936</v>
      </c>
      <c r="C121" s="20" t="s">
        <v>937</v>
      </c>
      <c r="D121" s="20" t="s">
        <v>938</v>
      </c>
      <c r="E121" s="19" t="s">
        <v>939</v>
      </c>
      <c r="F121" s="73" t="s">
        <v>460</v>
      </c>
      <c r="G121" s="64" t="s">
        <v>927</v>
      </c>
      <c r="H121" s="21" t="str">
        <f t="shared" si="8"/>
        <v xml:space="preserve">  6</v>
      </c>
      <c r="I121" s="21" t="str">
        <f t="shared" si="9"/>
        <v>100</v>
      </c>
      <c r="J121" s="56">
        <v>276</v>
      </c>
      <c r="K121" s="71">
        <v>46</v>
      </c>
      <c r="L121" s="64" t="s">
        <v>900</v>
      </c>
      <c r="M121" s="58">
        <f t="shared" si="10"/>
        <v>0.46</v>
      </c>
      <c r="N121" s="72"/>
      <c r="O121" s="25" t="str">
        <f t="shared" si="11"/>
        <v/>
      </c>
      <c r="P121" s="20" t="s">
        <v>928</v>
      </c>
      <c r="Q121" s="20" t="s">
        <v>929</v>
      </c>
      <c r="R121" s="20" t="s">
        <v>930</v>
      </c>
      <c r="S121" s="238" t="s">
        <v>940</v>
      </c>
      <c r="T121" s="262" t="s">
        <v>941</v>
      </c>
      <c r="U121" s="26" t="s">
        <v>933</v>
      </c>
      <c r="V121" s="62" t="s">
        <v>934</v>
      </c>
      <c r="W121" s="20" t="s">
        <v>255</v>
      </c>
      <c r="X121" s="27">
        <f>'JL PRICE LIST'!P121*'JL PRICE LIST'!Q121*'JL PRICE LIST'!R121/1000000</f>
        <v>4.5315750000000002E-2</v>
      </c>
    </row>
    <row r="122" spans="1:24" ht="13.2" thickBot="1" x14ac:dyDescent="0.3">
      <c r="A122" s="143" t="s">
        <v>942</v>
      </c>
      <c r="B122" s="20" t="s">
        <v>943</v>
      </c>
      <c r="C122" s="20" t="s">
        <v>944</v>
      </c>
      <c r="D122" s="20" t="s">
        <v>945</v>
      </c>
      <c r="E122" s="19" t="s">
        <v>946</v>
      </c>
      <c r="F122" s="73" t="s">
        <v>460</v>
      </c>
      <c r="G122" s="64" t="s">
        <v>927</v>
      </c>
      <c r="H122" s="21" t="str">
        <f t="shared" si="8"/>
        <v xml:space="preserve">  6</v>
      </c>
      <c r="I122" s="21" t="str">
        <f t="shared" si="9"/>
        <v>100</v>
      </c>
      <c r="J122" s="56">
        <v>276</v>
      </c>
      <c r="K122" s="71">
        <v>46</v>
      </c>
      <c r="L122" s="64" t="s">
        <v>900</v>
      </c>
      <c r="M122" s="58">
        <f t="shared" si="10"/>
        <v>0.46</v>
      </c>
      <c r="N122" s="72"/>
      <c r="O122" s="25" t="str">
        <f t="shared" si="11"/>
        <v/>
      </c>
      <c r="P122" s="20" t="s">
        <v>928</v>
      </c>
      <c r="Q122" s="20" t="s">
        <v>929</v>
      </c>
      <c r="R122" s="20" t="s">
        <v>930</v>
      </c>
      <c r="S122" s="238" t="s">
        <v>940</v>
      </c>
      <c r="T122" s="262" t="s">
        <v>941</v>
      </c>
      <c r="U122" s="26" t="s">
        <v>947</v>
      </c>
      <c r="V122" s="62" t="s">
        <v>934</v>
      </c>
      <c r="W122" s="20" t="s">
        <v>255</v>
      </c>
      <c r="X122" s="27">
        <f>'JL PRICE LIST'!P122*'JL PRICE LIST'!Q122*'JL PRICE LIST'!R122/1000000</f>
        <v>4.5315750000000002E-2</v>
      </c>
    </row>
    <row r="123" spans="1:24" ht="13.2" thickBot="1" x14ac:dyDescent="0.3">
      <c r="A123" s="143" t="s">
        <v>948</v>
      </c>
      <c r="B123" s="20" t="s">
        <v>949</v>
      </c>
      <c r="C123" s="20" t="s">
        <v>950</v>
      </c>
      <c r="D123" s="20" t="s">
        <v>951</v>
      </c>
      <c r="E123" s="19" t="s">
        <v>952</v>
      </c>
      <c r="F123" s="73" t="s">
        <v>460</v>
      </c>
      <c r="G123" s="64" t="s">
        <v>927</v>
      </c>
      <c r="H123" s="21" t="str">
        <f t="shared" si="8"/>
        <v xml:space="preserve">  6</v>
      </c>
      <c r="I123" s="21" t="str">
        <f t="shared" si="9"/>
        <v>100</v>
      </c>
      <c r="J123" s="56">
        <v>276</v>
      </c>
      <c r="K123" s="71">
        <v>46</v>
      </c>
      <c r="L123" s="64" t="s">
        <v>900</v>
      </c>
      <c r="M123" s="58">
        <f t="shared" si="10"/>
        <v>0.46</v>
      </c>
      <c r="N123" s="72"/>
      <c r="O123" s="25" t="str">
        <f t="shared" si="11"/>
        <v/>
      </c>
      <c r="P123" s="20" t="s">
        <v>928</v>
      </c>
      <c r="Q123" s="20" t="s">
        <v>929</v>
      </c>
      <c r="R123" s="20" t="s">
        <v>930</v>
      </c>
      <c r="S123" s="238" t="s">
        <v>940</v>
      </c>
      <c r="T123" s="262" t="s">
        <v>941</v>
      </c>
      <c r="U123" s="26" t="s">
        <v>953</v>
      </c>
      <c r="V123" s="62" t="s">
        <v>934</v>
      </c>
      <c r="W123" s="20" t="s">
        <v>255</v>
      </c>
      <c r="X123" s="27">
        <f>'JL PRICE LIST'!P123*'JL PRICE LIST'!Q123*'JL PRICE LIST'!R123/1000000</f>
        <v>4.5315750000000002E-2</v>
      </c>
    </row>
    <row r="124" spans="1:24" ht="13.2" thickBot="1" x14ac:dyDescent="0.3">
      <c r="A124" s="127" t="s">
        <v>954</v>
      </c>
      <c r="B124" s="20" t="s">
        <v>955</v>
      </c>
      <c r="C124" s="20" t="s">
        <v>956</v>
      </c>
      <c r="D124" s="130" t="s">
        <v>62</v>
      </c>
      <c r="E124" s="19" t="s">
        <v>957</v>
      </c>
      <c r="F124" s="73" t="s">
        <v>958</v>
      </c>
      <c r="G124" s="64" t="s">
        <v>959</v>
      </c>
      <c r="H124" s="21" t="str">
        <f t="shared" si="8"/>
        <v xml:space="preserve">  6</v>
      </c>
      <c r="I124" s="21" t="str">
        <f t="shared" si="9"/>
        <v xml:space="preserve"> 18</v>
      </c>
      <c r="J124" s="56">
        <f>+K124*H124</f>
        <v>115.14000000000001</v>
      </c>
      <c r="K124" s="71">
        <v>19.190000000000001</v>
      </c>
      <c r="L124" s="64" t="s">
        <v>900</v>
      </c>
      <c r="M124" s="58">
        <f t="shared" si="10"/>
        <v>1.0661111111111112</v>
      </c>
      <c r="N124" s="72"/>
      <c r="O124" s="25" t="str">
        <f t="shared" si="11"/>
        <v/>
      </c>
      <c r="P124" s="20" t="s">
        <v>960</v>
      </c>
      <c r="Q124" s="20" t="s">
        <v>961</v>
      </c>
      <c r="R124" s="20" t="s">
        <v>962</v>
      </c>
      <c r="S124" s="238" t="s">
        <v>963</v>
      </c>
      <c r="T124" s="262" t="s">
        <v>964</v>
      </c>
      <c r="U124" s="26" t="s">
        <v>62</v>
      </c>
      <c r="V124" s="62" t="s">
        <v>965</v>
      </c>
      <c r="W124" s="20" t="s">
        <v>338</v>
      </c>
      <c r="X124" s="27">
        <f>'JL PRICE LIST'!P124*'JL PRICE LIST'!Q124*'JL PRICE LIST'!R124/1000000</f>
        <v>2.912E-2</v>
      </c>
    </row>
    <row r="125" spans="1:24" ht="13.2" thickBot="1" x14ac:dyDescent="0.3">
      <c r="A125" s="127" t="s">
        <v>966</v>
      </c>
      <c r="B125" s="20" t="s">
        <v>967</v>
      </c>
      <c r="C125" s="20" t="s">
        <v>968</v>
      </c>
      <c r="D125" s="130" t="s">
        <v>62</v>
      </c>
      <c r="E125" s="19" t="s">
        <v>969</v>
      </c>
      <c r="F125" s="73" t="s">
        <v>970</v>
      </c>
      <c r="G125" s="64" t="s">
        <v>262</v>
      </c>
      <c r="H125" s="21" t="str">
        <f t="shared" si="8"/>
        <v xml:space="preserve">  6</v>
      </c>
      <c r="I125" s="21" t="str">
        <f t="shared" si="9"/>
        <v xml:space="preserve"> 12</v>
      </c>
      <c r="J125" s="56">
        <f>+K125*H125</f>
        <v>126.53999999999999</v>
      </c>
      <c r="K125" s="71">
        <v>21.09</v>
      </c>
      <c r="L125" s="64" t="s">
        <v>900</v>
      </c>
      <c r="M125" s="58">
        <f t="shared" si="10"/>
        <v>1.7575000000000001</v>
      </c>
      <c r="N125" s="72"/>
      <c r="O125" s="25" t="str">
        <f t="shared" si="11"/>
        <v/>
      </c>
      <c r="P125" s="20" t="s">
        <v>971</v>
      </c>
      <c r="Q125" s="20" t="s">
        <v>972</v>
      </c>
      <c r="R125" s="20" t="s">
        <v>903</v>
      </c>
      <c r="S125" s="230" t="s">
        <v>973</v>
      </c>
      <c r="T125" s="253" t="s">
        <v>974</v>
      </c>
      <c r="U125" s="26" t="s">
        <v>62</v>
      </c>
      <c r="V125" s="26" t="s">
        <v>975</v>
      </c>
      <c r="W125" s="20" t="s">
        <v>907</v>
      </c>
      <c r="X125" s="27">
        <f>'JL PRICE LIST'!P125*'JL PRICE LIST'!Q125*'JL PRICE LIST'!R125/1000000</f>
        <v>2.9385038004E-2</v>
      </c>
    </row>
    <row r="126" spans="1:24" ht="13.2" thickBot="1" x14ac:dyDescent="0.3">
      <c r="A126" s="127" t="s">
        <v>976</v>
      </c>
      <c r="B126" s="20" t="s">
        <v>977</v>
      </c>
      <c r="C126" s="20" t="s">
        <v>956</v>
      </c>
      <c r="D126" s="130" t="s">
        <v>62</v>
      </c>
      <c r="E126" s="19" t="s">
        <v>978</v>
      </c>
      <c r="F126" s="73" t="s">
        <v>979</v>
      </c>
      <c r="G126" s="64" t="s">
        <v>980</v>
      </c>
      <c r="H126" s="21" t="str">
        <f t="shared" si="8"/>
        <v xml:space="preserve">  6</v>
      </c>
      <c r="I126" s="21" t="str">
        <f t="shared" si="9"/>
        <v xml:space="preserve"> 36</v>
      </c>
      <c r="J126" s="56">
        <f>+K126*H126</f>
        <v>111.53999999999999</v>
      </c>
      <c r="K126" s="71">
        <v>18.59</v>
      </c>
      <c r="L126" s="64" t="s">
        <v>900</v>
      </c>
      <c r="M126" s="58">
        <f t="shared" si="10"/>
        <v>0.5163888888888889</v>
      </c>
      <c r="N126" s="72"/>
      <c r="O126" s="25" t="str">
        <f t="shared" si="11"/>
        <v/>
      </c>
      <c r="P126" s="20" t="s">
        <v>971</v>
      </c>
      <c r="Q126" s="20" t="s">
        <v>902</v>
      </c>
      <c r="R126" s="20" t="s">
        <v>981</v>
      </c>
      <c r="S126" s="230" t="s">
        <v>982</v>
      </c>
      <c r="T126" s="253" t="s">
        <v>983</v>
      </c>
      <c r="U126" s="26" t="s">
        <v>62</v>
      </c>
      <c r="V126" s="26" t="s">
        <v>984</v>
      </c>
      <c r="W126" s="20" t="s">
        <v>907</v>
      </c>
      <c r="X126" s="27">
        <f>'JL PRICE LIST'!P126*'JL PRICE LIST'!Q126*'JL PRICE LIST'!R126/1000000</f>
        <v>3.0019875444000001E-2</v>
      </c>
    </row>
    <row r="127" spans="1:24" ht="13.2" thickBot="1" x14ac:dyDescent="0.3">
      <c r="A127" s="18" t="s">
        <v>985</v>
      </c>
      <c r="B127" s="21" t="s">
        <v>986</v>
      </c>
      <c r="C127" s="20" t="s">
        <v>987</v>
      </c>
      <c r="D127" s="20" t="s">
        <v>988</v>
      </c>
      <c r="E127" s="19" t="s">
        <v>989</v>
      </c>
      <c r="F127" s="63" t="s">
        <v>990</v>
      </c>
      <c r="G127" s="20" t="s">
        <v>914</v>
      </c>
      <c r="H127" s="21" t="s">
        <v>345</v>
      </c>
      <c r="I127" s="21" t="s">
        <v>50</v>
      </c>
      <c r="J127" s="74">
        <f>K127*2</f>
        <v>57.599999999999994</v>
      </c>
      <c r="K127" s="75">
        <f>M127*24</f>
        <v>28.799999999999997</v>
      </c>
      <c r="L127" s="20" t="s">
        <v>51</v>
      </c>
      <c r="M127" s="23">
        <v>1.2</v>
      </c>
      <c r="N127" s="65"/>
      <c r="O127" s="25"/>
      <c r="P127" s="20"/>
      <c r="Q127" s="20"/>
      <c r="R127" s="20"/>
      <c r="S127" s="119" t="s">
        <v>991</v>
      </c>
      <c r="T127" s="257" t="s">
        <v>918</v>
      </c>
      <c r="U127" s="26" t="s">
        <v>992</v>
      </c>
      <c r="V127" s="26" t="s">
        <v>993</v>
      </c>
      <c r="W127" s="26" t="s">
        <v>994</v>
      </c>
      <c r="X127" s="20"/>
    </row>
    <row r="128" spans="1:24" ht="13.2" thickBot="1" x14ac:dyDescent="0.3">
      <c r="A128" s="138" t="s">
        <v>995</v>
      </c>
      <c r="B128" s="20" t="s">
        <v>996</v>
      </c>
      <c r="C128" s="20" t="s">
        <v>997</v>
      </c>
      <c r="D128" s="20" t="s">
        <v>998</v>
      </c>
      <c r="E128" s="19" t="s">
        <v>999</v>
      </c>
      <c r="F128" s="73" t="s">
        <v>567</v>
      </c>
      <c r="G128" s="64" t="s">
        <v>1000</v>
      </c>
      <c r="H128" s="21" t="str">
        <f>LEFT(G128,3)</f>
        <v xml:space="preserve">  8</v>
      </c>
      <c r="I128" s="21" t="str">
        <f>RIGHT(G128,3)</f>
        <v xml:space="preserve"> 36</v>
      </c>
      <c r="J128" s="56">
        <v>320</v>
      </c>
      <c r="K128" s="71">
        <v>40</v>
      </c>
      <c r="L128" s="63" t="s">
        <v>51</v>
      </c>
      <c r="M128" s="58">
        <f>+K128/I128</f>
        <v>1.1111111111111112</v>
      </c>
      <c r="N128" s="72"/>
      <c r="O128" s="25" t="str">
        <f>IF(N128&gt;0,N128*J128,"")</f>
        <v/>
      </c>
      <c r="P128" s="20" t="s">
        <v>1001</v>
      </c>
      <c r="Q128" s="20" t="s">
        <v>323</v>
      </c>
      <c r="R128" s="20" t="s">
        <v>1002</v>
      </c>
      <c r="S128" s="238" t="s">
        <v>1003</v>
      </c>
      <c r="T128" s="262" t="s">
        <v>1004</v>
      </c>
      <c r="U128" s="26" t="s">
        <v>1005</v>
      </c>
      <c r="V128" s="62" t="s">
        <v>1006</v>
      </c>
      <c r="W128" s="20" t="s">
        <v>921</v>
      </c>
      <c r="X128" s="27">
        <f>'JL PRICE LIST'!P128*'JL PRICE LIST'!Q128*'JL PRICE LIST'!R128/1000000</f>
        <v>3.6849E-2</v>
      </c>
    </row>
    <row r="129" spans="1:24" ht="13.2" thickBot="1" x14ac:dyDescent="0.3">
      <c r="A129" s="138" t="s">
        <v>1007</v>
      </c>
      <c r="B129" s="20" t="s">
        <v>1008</v>
      </c>
      <c r="C129" s="20" t="s">
        <v>1009</v>
      </c>
      <c r="D129" s="20" t="s">
        <v>998</v>
      </c>
      <c r="E129" s="19" t="s">
        <v>1010</v>
      </c>
      <c r="F129" s="73" t="s">
        <v>567</v>
      </c>
      <c r="G129" s="64" t="s">
        <v>1011</v>
      </c>
      <c r="H129" s="21" t="str">
        <f>LEFT(G129,3)</f>
        <v xml:space="preserve">  9</v>
      </c>
      <c r="I129" s="21" t="str">
        <f>RIGHT(G129,3)</f>
        <v xml:space="preserve"> 36</v>
      </c>
      <c r="J129" s="56">
        <v>360</v>
      </c>
      <c r="K129" s="71">
        <v>40</v>
      </c>
      <c r="L129" s="63" t="s">
        <v>900</v>
      </c>
      <c r="M129" s="58">
        <f>+K129/I129</f>
        <v>1.1111111111111112</v>
      </c>
      <c r="N129" s="72"/>
      <c r="O129" s="25" t="str">
        <f>IF(N129&gt;0,N129*J129,"")</f>
        <v/>
      </c>
      <c r="P129" s="20" t="s">
        <v>1012</v>
      </c>
      <c r="Q129" s="20" t="s">
        <v>1012</v>
      </c>
      <c r="R129" s="20" t="s">
        <v>1013</v>
      </c>
      <c r="S129" s="238" t="s">
        <v>1014</v>
      </c>
      <c r="T129" s="262" t="s">
        <v>1015</v>
      </c>
      <c r="U129" s="26" t="s">
        <v>1016</v>
      </c>
      <c r="V129" s="62" t="s">
        <v>1017</v>
      </c>
      <c r="W129" s="20" t="s">
        <v>421</v>
      </c>
      <c r="X129" s="27">
        <f>'JL PRICE LIST'!P129*'JL PRICE LIST'!Q129*'JL PRICE LIST'!R129/1000000</f>
        <v>0.15523200000000001</v>
      </c>
    </row>
    <row r="130" spans="1:24" ht="13.2" thickBot="1" x14ac:dyDescent="0.3">
      <c r="A130" s="139" t="s">
        <v>1018</v>
      </c>
      <c r="B130" s="33" t="s">
        <v>1019</v>
      </c>
      <c r="C130" s="33" t="s">
        <v>1020</v>
      </c>
      <c r="D130" s="33" t="s">
        <v>1019</v>
      </c>
      <c r="E130" s="144" t="s">
        <v>1021</v>
      </c>
      <c r="F130" s="85" t="s">
        <v>460</v>
      </c>
      <c r="G130" s="120" t="s">
        <v>1022</v>
      </c>
      <c r="H130" s="31" t="str">
        <f>LEFT(G130,3)</f>
        <v xml:space="preserve"> 12</v>
      </c>
      <c r="I130" s="31" t="str">
        <f>RIGHT(G130,3)</f>
        <v xml:space="preserve"> 48</v>
      </c>
      <c r="J130" s="113">
        <f>+K130*H130</f>
        <v>294</v>
      </c>
      <c r="K130" s="121">
        <v>24.5</v>
      </c>
      <c r="L130" s="114" t="s">
        <v>51</v>
      </c>
      <c r="M130" s="108">
        <f>+K130/I130</f>
        <v>0.51041666666666663</v>
      </c>
      <c r="N130" s="87"/>
      <c r="O130" s="36" t="str">
        <f>IF(N130&gt;0,N130*J130,"")</f>
        <v/>
      </c>
      <c r="P130" s="33" t="s">
        <v>1023</v>
      </c>
      <c r="Q130" s="33" t="s">
        <v>1024</v>
      </c>
      <c r="R130" s="33" t="s">
        <v>1025</v>
      </c>
      <c r="S130" s="239" t="s">
        <v>1026</v>
      </c>
      <c r="T130" s="263" t="s">
        <v>1027</v>
      </c>
      <c r="U130" s="37" t="s">
        <v>1028</v>
      </c>
      <c r="V130" s="145" t="s">
        <v>1029</v>
      </c>
      <c r="W130" s="33" t="s">
        <v>193</v>
      </c>
      <c r="X130" s="38">
        <f>'JL PRICE LIST'!P130*'JL PRICE LIST'!Q130*'JL PRICE LIST'!R130/1000000</f>
        <v>5.8593593749999999E-2</v>
      </c>
    </row>
    <row r="131" spans="1:24" ht="13.2" thickBot="1" x14ac:dyDescent="0.3">
      <c r="A131" s="139" t="s">
        <v>1030</v>
      </c>
      <c r="B131" s="33" t="s">
        <v>1031</v>
      </c>
      <c r="C131" s="33" t="s">
        <v>1032</v>
      </c>
      <c r="D131" s="33" t="s">
        <v>197</v>
      </c>
      <c r="E131" s="30" t="s">
        <v>1033</v>
      </c>
      <c r="F131" s="85" t="s">
        <v>990</v>
      </c>
      <c r="G131" s="31" t="s">
        <v>1034</v>
      </c>
      <c r="H131" s="31" t="s">
        <v>345</v>
      </c>
      <c r="I131" s="31" t="s">
        <v>50</v>
      </c>
      <c r="J131" s="113">
        <f>K131*H131</f>
        <v>57.599999999999994</v>
      </c>
      <c r="K131" s="121">
        <f>M131*I131</f>
        <v>28.799999999999997</v>
      </c>
      <c r="L131" s="114" t="s">
        <v>51</v>
      </c>
      <c r="M131" s="108">
        <v>1.2</v>
      </c>
      <c r="N131" s="87"/>
      <c r="O131" s="36"/>
      <c r="P131" s="33"/>
      <c r="Q131" s="33"/>
      <c r="R131" s="33"/>
      <c r="S131" s="239"/>
      <c r="T131" s="263"/>
      <c r="U131" s="37"/>
      <c r="V131" s="145"/>
      <c r="W131" s="33"/>
      <c r="X131" s="38"/>
    </row>
    <row r="132" spans="1:24" ht="13.2" thickBot="1" x14ac:dyDescent="0.3">
      <c r="A132" s="219" t="s">
        <v>1035</v>
      </c>
      <c r="B132" s="220"/>
      <c r="C132" s="220"/>
      <c r="D132" s="220"/>
      <c r="E132" s="220"/>
      <c r="F132" s="220"/>
      <c r="G132" s="220"/>
      <c r="H132" s="220"/>
      <c r="I132" s="220"/>
      <c r="J132" s="220"/>
      <c r="K132" s="220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</row>
    <row r="133" spans="1:24" ht="24.6" thickBot="1" x14ac:dyDescent="0.3">
      <c r="A133" s="39" t="s">
        <v>1036</v>
      </c>
      <c r="B133" s="43" t="s">
        <v>1037</v>
      </c>
      <c r="C133" s="43" t="s">
        <v>1038</v>
      </c>
      <c r="D133" s="43" t="s">
        <v>1039</v>
      </c>
      <c r="E133" s="49" t="s">
        <v>1040</v>
      </c>
      <c r="F133" s="50" t="s">
        <v>1041</v>
      </c>
      <c r="G133" s="43" t="s">
        <v>1042</v>
      </c>
      <c r="H133" s="43" t="s">
        <v>201</v>
      </c>
      <c r="I133" s="43" t="s">
        <v>1043</v>
      </c>
      <c r="J133" s="194">
        <f>K133*H133</f>
        <v>108</v>
      </c>
      <c r="K133" s="195">
        <f>M133*I133</f>
        <v>27</v>
      </c>
      <c r="L133" s="196" t="s">
        <v>51</v>
      </c>
      <c r="M133" s="197">
        <v>1.35</v>
      </c>
      <c r="N133" s="45"/>
      <c r="O133" s="46" t="str">
        <f>IF(N133&gt;0,N133*J133,"")</f>
        <v/>
      </c>
      <c r="P133" s="43" t="s">
        <v>209</v>
      </c>
      <c r="Q133" s="43" t="s">
        <v>1044</v>
      </c>
      <c r="R133" s="43" t="s">
        <v>1045</v>
      </c>
      <c r="S133" s="232" t="s">
        <v>1046</v>
      </c>
      <c r="T133" s="255" t="s">
        <v>1047</v>
      </c>
      <c r="U133" s="47" t="s">
        <v>1048</v>
      </c>
      <c r="V133" s="125" t="s">
        <v>1049</v>
      </c>
      <c r="W133" s="43" t="s">
        <v>1050</v>
      </c>
      <c r="X133" s="48">
        <f>'JL PRICE LIST'!P133*'JL PRICE LIST'!Q133*'JL PRICE LIST'!R133/1000000</f>
        <v>1.4907755808000002E-2</v>
      </c>
    </row>
    <row r="134" spans="1:24" ht="13.2" thickBot="1" x14ac:dyDescent="0.3">
      <c r="A134" s="138" t="s">
        <v>1051</v>
      </c>
      <c r="B134" s="20" t="s">
        <v>1052</v>
      </c>
      <c r="C134" s="20" t="s">
        <v>1053</v>
      </c>
      <c r="D134" s="20" t="s">
        <v>1054</v>
      </c>
      <c r="E134" s="146" t="s">
        <v>1055</v>
      </c>
      <c r="F134" s="55" t="s">
        <v>1041</v>
      </c>
      <c r="G134" s="21" t="s">
        <v>1056</v>
      </c>
      <c r="H134" s="20" t="s">
        <v>345</v>
      </c>
      <c r="I134" s="20" t="s">
        <v>1043</v>
      </c>
      <c r="J134" s="216">
        <f>K134*H134</f>
        <v>54</v>
      </c>
      <c r="K134" s="195">
        <f>M134*I134</f>
        <v>27</v>
      </c>
      <c r="L134" s="196" t="s">
        <v>51</v>
      </c>
      <c r="M134" s="197">
        <v>1.35</v>
      </c>
      <c r="N134" s="72"/>
      <c r="O134" s="25"/>
      <c r="P134" s="20" t="s">
        <v>1057</v>
      </c>
      <c r="Q134" s="20" t="s">
        <v>876</v>
      </c>
      <c r="R134" s="20" t="s">
        <v>644</v>
      </c>
      <c r="S134" s="230" t="s">
        <v>1058</v>
      </c>
      <c r="T134" s="253" t="s">
        <v>1059</v>
      </c>
      <c r="U134" s="26" t="s">
        <v>1060</v>
      </c>
      <c r="V134" s="26" t="s">
        <v>1061</v>
      </c>
      <c r="W134" s="20" t="s">
        <v>1062</v>
      </c>
      <c r="X134" s="27">
        <f>'JL PRICE LIST'!P134*'JL PRICE LIST'!Q134*'JL PRICE LIST'!R134/1000000</f>
        <v>1.0345500000000001E-2</v>
      </c>
    </row>
    <row r="135" spans="1:24" ht="28.2" thickBot="1" x14ac:dyDescent="0.35">
      <c r="A135" s="18" t="s">
        <v>1063</v>
      </c>
      <c r="B135" s="20" t="s">
        <v>1064</v>
      </c>
      <c r="C135" s="20" t="s">
        <v>1065</v>
      </c>
      <c r="D135" s="20" t="s">
        <v>1066</v>
      </c>
      <c r="E135" s="54" t="s">
        <v>1067</v>
      </c>
      <c r="F135" s="55" t="s">
        <v>1041</v>
      </c>
      <c r="G135" s="21" t="s">
        <v>1042</v>
      </c>
      <c r="H135" s="20" t="s">
        <v>201</v>
      </c>
      <c r="I135" s="20" t="s">
        <v>1043</v>
      </c>
      <c r="J135" s="194">
        <f>K135*H135</f>
        <v>108</v>
      </c>
      <c r="K135" s="195">
        <f>M135*I135</f>
        <v>27</v>
      </c>
      <c r="L135" s="196" t="s">
        <v>51</v>
      </c>
      <c r="M135" s="197">
        <v>1.35</v>
      </c>
      <c r="N135" s="24"/>
      <c r="O135" s="25" t="str">
        <f>IF(N135&gt;0,N135*J135,"")</f>
        <v/>
      </c>
      <c r="P135" s="20" t="s">
        <v>209</v>
      </c>
      <c r="Q135" s="20" t="s">
        <v>1044</v>
      </c>
      <c r="R135" s="20" t="s">
        <v>1045</v>
      </c>
      <c r="S135" s="230" t="s">
        <v>1046</v>
      </c>
      <c r="T135" s="253" t="s">
        <v>1047</v>
      </c>
      <c r="U135" s="26" t="s">
        <v>1048</v>
      </c>
      <c r="V135" s="62" t="s">
        <v>1049</v>
      </c>
      <c r="W135" s="20" t="s">
        <v>1050</v>
      </c>
      <c r="X135" s="27">
        <f>'JL PRICE LIST'!P135*'JL PRICE LIST'!Q135*'JL PRICE LIST'!R135/1000000</f>
        <v>1.4907755808000002E-2</v>
      </c>
    </row>
    <row r="136" spans="1:24" ht="13.2" thickBot="1" x14ac:dyDescent="0.3">
      <c r="A136" s="138" t="s">
        <v>1068</v>
      </c>
      <c r="B136" s="20" t="s">
        <v>1069</v>
      </c>
      <c r="C136" s="131"/>
      <c r="D136" s="20" t="s">
        <v>1070</v>
      </c>
      <c r="E136" s="146" t="s">
        <v>1071</v>
      </c>
      <c r="F136" s="55" t="s">
        <v>1072</v>
      </c>
      <c r="G136" s="21" t="s">
        <v>1073</v>
      </c>
      <c r="H136" s="20" t="s">
        <v>33</v>
      </c>
      <c r="I136" s="20" t="s">
        <v>87</v>
      </c>
      <c r="J136" s="198">
        <f>M136*I136</f>
        <v>62.46</v>
      </c>
      <c r="K136" s="198"/>
      <c r="L136" s="199" t="s">
        <v>35</v>
      </c>
      <c r="M136" s="200">
        <v>3.47</v>
      </c>
      <c r="N136" s="72"/>
      <c r="O136" s="25"/>
      <c r="P136" s="20" t="s">
        <v>1074</v>
      </c>
      <c r="Q136" s="20" t="s">
        <v>1075</v>
      </c>
      <c r="R136" s="20" t="s">
        <v>1076</v>
      </c>
      <c r="S136" s="230" t="s">
        <v>1077</v>
      </c>
      <c r="T136" s="253" t="s">
        <v>1078</v>
      </c>
      <c r="U136" s="131" t="s">
        <v>62</v>
      </c>
      <c r="V136" s="26" t="s">
        <v>1079</v>
      </c>
      <c r="W136" s="20" t="s">
        <v>1080</v>
      </c>
      <c r="X136" s="27">
        <f>'JL PRICE LIST'!P136*'JL PRICE LIST'!Q136*'JL PRICE LIST'!R136/1000000</f>
        <v>1.8070560000000003E-2</v>
      </c>
    </row>
    <row r="137" spans="1:24" ht="13.2" thickBot="1" x14ac:dyDescent="0.3">
      <c r="A137" s="139" t="s">
        <v>1081</v>
      </c>
      <c r="B137" s="33" t="s">
        <v>1082</v>
      </c>
      <c r="C137" s="136"/>
      <c r="D137" s="33" t="s">
        <v>1083</v>
      </c>
      <c r="E137" s="148" t="s">
        <v>1084</v>
      </c>
      <c r="F137" s="149" t="s">
        <v>1072</v>
      </c>
      <c r="G137" s="31" t="s">
        <v>1073</v>
      </c>
      <c r="H137" s="33" t="s">
        <v>33</v>
      </c>
      <c r="I137" s="33" t="s">
        <v>87</v>
      </c>
      <c r="J137" s="201">
        <f>M137*I137</f>
        <v>62.46</v>
      </c>
      <c r="K137" s="201"/>
      <c r="L137" s="202" t="s">
        <v>35</v>
      </c>
      <c r="M137" s="203">
        <v>3.47</v>
      </c>
      <c r="N137" s="87"/>
      <c r="O137" s="36"/>
      <c r="P137" s="33" t="s">
        <v>1074</v>
      </c>
      <c r="Q137" s="33" t="s">
        <v>1075</v>
      </c>
      <c r="R137" s="33" t="s">
        <v>1076</v>
      </c>
      <c r="S137" s="231" t="s">
        <v>1077</v>
      </c>
      <c r="T137" s="254" t="s">
        <v>1078</v>
      </c>
      <c r="U137" s="136" t="s">
        <v>62</v>
      </c>
      <c r="V137" s="37" t="s">
        <v>1079</v>
      </c>
      <c r="W137" s="33" t="s">
        <v>1080</v>
      </c>
      <c r="X137" s="38">
        <f>'JL PRICE LIST'!P137*'JL PRICE LIST'!Q137*'JL PRICE LIST'!R137/1000000</f>
        <v>1.8070560000000003E-2</v>
      </c>
    </row>
    <row r="138" spans="1:24" ht="13.2" thickBot="1" x14ac:dyDescent="0.3">
      <c r="A138" s="219" t="s">
        <v>1085</v>
      </c>
      <c r="B138" s="220"/>
      <c r="C138" s="220"/>
      <c r="D138" s="220"/>
      <c r="E138" s="220"/>
      <c r="F138" s="220"/>
      <c r="G138" s="220"/>
      <c r="H138" s="220" t="str">
        <f>LEFT(G138,3)</f>
        <v/>
      </c>
      <c r="I138" s="220" t="str">
        <f>RIGHT(G138,3)</f>
        <v/>
      </c>
      <c r="J138" s="220"/>
      <c r="K138" s="220"/>
      <c r="L138" s="220"/>
      <c r="M138" s="220"/>
      <c r="N138" s="220"/>
      <c r="O138" s="220"/>
      <c r="P138" s="220"/>
      <c r="Q138" s="220"/>
      <c r="R138" s="220"/>
      <c r="S138" s="220"/>
      <c r="T138" s="220"/>
      <c r="U138" s="220"/>
      <c r="V138" s="220"/>
      <c r="W138" s="220"/>
      <c r="X138" s="220"/>
    </row>
    <row r="139" spans="1:24" ht="13.2" thickBot="1" x14ac:dyDescent="0.3">
      <c r="A139" s="127" t="s">
        <v>1086</v>
      </c>
      <c r="B139" s="20" t="s">
        <v>1087</v>
      </c>
      <c r="C139" s="20" t="s">
        <v>1088</v>
      </c>
      <c r="D139" s="20" t="s">
        <v>1089</v>
      </c>
      <c r="E139" s="19" t="s">
        <v>1090</v>
      </c>
      <c r="F139" s="73" t="s">
        <v>274</v>
      </c>
      <c r="G139" s="64" t="s">
        <v>1091</v>
      </c>
      <c r="H139" s="21" t="str">
        <f>LEFT(G139,3)</f>
        <v xml:space="preserve">  1</v>
      </c>
      <c r="I139" s="21" t="str">
        <f>RIGHT(G139,3)</f>
        <v xml:space="preserve"> 72</v>
      </c>
      <c r="J139" s="159">
        <f>M139*I139</f>
        <v>57.6</v>
      </c>
      <c r="K139" s="66"/>
      <c r="L139" s="64" t="s">
        <v>35</v>
      </c>
      <c r="M139" s="23">
        <v>0.8</v>
      </c>
      <c r="N139" s="72"/>
      <c r="O139" s="25" t="str">
        <f>IF(N139&gt;0,N139*J139,"")</f>
        <v/>
      </c>
      <c r="P139" s="150" t="s">
        <v>1092</v>
      </c>
      <c r="Q139" s="150" t="s">
        <v>972</v>
      </c>
      <c r="R139" s="150" t="s">
        <v>1093</v>
      </c>
      <c r="S139" s="230" t="s">
        <v>1094</v>
      </c>
      <c r="T139" s="253" t="s">
        <v>1095</v>
      </c>
      <c r="U139" s="26" t="s">
        <v>1096</v>
      </c>
      <c r="V139" s="26" t="s">
        <v>1097</v>
      </c>
      <c r="W139" s="20" t="s">
        <v>1098</v>
      </c>
      <c r="X139" s="27">
        <f>'JL PRICE LIST'!P139*'JL PRICE LIST'!Q139*'JL PRICE LIST'!R139/1000000</f>
        <v>1.7197384960000001E-3</v>
      </c>
    </row>
    <row r="140" spans="1:24" ht="13.2" thickBot="1" x14ac:dyDescent="0.3">
      <c r="A140" s="132" t="s">
        <v>1099</v>
      </c>
      <c r="B140" s="33" t="s">
        <v>1100</v>
      </c>
      <c r="C140" s="33" t="s">
        <v>1088</v>
      </c>
      <c r="D140" s="31" t="s">
        <v>1101</v>
      </c>
      <c r="E140" s="30" t="s">
        <v>1102</v>
      </c>
      <c r="F140" s="85" t="s">
        <v>1103</v>
      </c>
      <c r="G140" s="120" t="s">
        <v>1104</v>
      </c>
      <c r="H140" s="31" t="str">
        <f>LEFT(G140,3)</f>
        <v xml:space="preserve"> 12</v>
      </c>
      <c r="I140" s="31" t="str">
        <f>RIGHT(G140,3)</f>
        <v xml:space="preserve"> 36</v>
      </c>
      <c r="J140" s="179">
        <f>K140*H140</f>
        <v>138.24</v>
      </c>
      <c r="K140" s="228">
        <f>M140*I140</f>
        <v>11.52</v>
      </c>
      <c r="L140" s="120" t="s">
        <v>51</v>
      </c>
      <c r="M140" s="34">
        <v>0.32</v>
      </c>
      <c r="N140" s="87"/>
      <c r="O140" s="36" t="str">
        <f>IF(N140&gt;0,N140*J140,"")</f>
        <v/>
      </c>
      <c r="P140" s="151" t="s">
        <v>1092</v>
      </c>
      <c r="Q140" s="151" t="s">
        <v>972</v>
      </c>
      <c r="R140" s="151" t="s">
        <v>1093</v>
      </c>
      <c r="S140" s="239" t="s">
        <v>1105</v>
      </c>
      <c r="T140" s="263" t="s">
        <v>1106</v>
      </c>
      <c r="U140" s="37" t="s">
        <v>1107</v>
      </c>
      <c r="V140" s="145" t="s">
        <v>1108</v>
      </c>
      <c r="W140" s="33" t="s">
        <v>1109</v>
      </c>
      <c r="X140" s="38">
        <f>'JL PRICE LIST'!P140*'JL PRICE LIST'!Q140*'JL PRICE LIST'!R140/1000000</f>
        <v>1.7197384960000001E-3</v>
      </c>
    </row>
    <row r="141" spans="1:24" ht="13.2" thickBot="1" x14ac:dyDescent="0.3">
      <c r="A141" s="219" t="s">
        <v>1110</v>
      </c>
      <c r="B141" s="220"/>
      <c r="C141" s="220"/>
      <c r="D141" s="220"/>
      <c r="E141" s="220"/>
      <c r="F141" s="220"/>
      <c r="G141" s="220"/>
      <c r="H141" s="220" t="str">
        <f>LEFT(G141,3)</f>
        <v/>
      </c>
      <c r="I141" s="220" t="str">
        <f>RIGHT(G141,3)</f>
        <v/>
      </c>
      <c r="J141" s="220"/>
      <c r="K141" s="220"/>
      <c r="L141" s="220"/>
      <c r="M141" s="220"/>
      <c r="N141" s="220"/>
      <c r="O141" s="220"/>
      <c r="P141" s="220"/>
      <c r="Q141" s="220"/>
      <c r="R141" s="220"/>
      <c r="S141" s="220"/>
      <c r="T141" s="220"/>
      <c r="U141" s="220"/>
      <c r="V141" s="220"/>
      <c r="W141" s="220"/>
      <c r="X141" s="220"/>
    </row>
    <row r="142" spans="1:24" ht="13.2" thickBot="1" x14ac:dyDescent="0.3">
      <c r="A142" s="152" t="s">
        <v>1111</v>
      </c>
      <c r="B142" s="41" t="s">
        <v>1112</v>
      </c>
      <c r="C142" s="41" t="s">
        <v>1113</v>
      </c>
      <c r="D142" s="41" t="s">
        <v>1114</v>
      </c>
      <c r="E142" s="40" t="s">
        <v>1115</v>
      </c>
      <c r="F142" s="80" t="s">
        <v>133</v>
      </c>
      <c r="G142" s="117" t="s">
        <v>1116</v>
      </c>
      <c r="H142" s="41" t="s">
        <v>50</v>
      </c>
      <c r="I142" s="41" t="s">
        <v>50</v>
      </c>
      <c r="J142" s="51">
        <v>167.04</v>
      </c>
      <c r="K142" s="123">
        <f>J142/24</f>
        <v>6.96</v>
      </c>
      <c r="L142" s="117" t="s">
        <v>51</v>
      </c>
      <c r="M142" s="197">
        <f>(K142/24)*1.05</f>
        <v>0.30449999999999999</v>
      </c>
      <c r="N142" s="153"/>
      <c r="O142" s="154"/>
      <c r="P142" s="155" t="s">
        <v>1117</v>
      </c>
      <c r="Q142" s="155" t="s">
        <v>506</v>
      </c>
      <c r="R142" s="155" t="s">
        <v>188</v>
      </c>
      <c r="S142" s="232" t="s">
        <v>1118</v>
      </c>
      <c r="T142" s="255" t="s">
        <v>1119</v>
      </c>
      <c r="U142" s="47" t="s">
        <v>1120</v>
      </c>
      <c r="V142" s="47" t="s">
        <v>1121</v>
      </c>
      <c r="W142" s="41" t="s">
        <v>315</v>
      </c>
      <c r="X142" s="48">
        <f>'JL PRICE LIST'!P142*'JL PRICE LIST'!Q142*'JL PRICE LIST'!R142/1000000</f>
        <v>4.0217096984999999E-2</v>
      </c>
    </row>
    <row r="143" spans="1:24" ht="13.2" thickBot="1" x14ac:dyDescent="0.3">
      <c r="A143" s="127" t="s">
        <v>1122</v>
      </c>
      <c r="B143" s="20" t="s">
        <v>1123</v>
      </c>
      <c r="C143" s="20" t="s">
        <v>1124</v>
      </c>
      <c r="D143" s="20" t="s">
        <v>1125</v>
      </c>
      <c r="E143" s="19" t="s">
        <v>1126</v>
      </c>
      <c r="F143" s="73" t="s">
        <v>1127</v>
      </c>
      <c r="G143" s="64" t="s">
        <v>1128</v>
      </c>
      <c r="H143" s="21" t="s">
        <v>307</v>
      </c>
      <c r="I143" s="21" t="s">
        <v>50</v>
      </c>
      <c r="J143" s="56">
        <v>156.47999999999999</v>
      </c>
      <c r="K143" s="129">
        <v>9.7799999999999994</v>
      </c>
      <c r="L143" s="64" t="s">
        <v>51</v>
      </c>
      <c r="M143" s="197">
        <f>(K143/24)*1.05</f>
        <v>0.42787500000000001</v>
      </c>
      <c r="N143" s="72"/>
      <c r="O143" s="25"/>
      <c r="P143" s="20"/>
      <c r="Q143" s="20"/>
      <c r="R143" s="20"/>
      <c r="S143" s="230" t="s">
        <v>1129</v>
      </c>
      <c r="T143" s="253" t="s">
        <v>1130</v>
      </c>
      <c r="U143" s="26" t="s">
        <v>1131</v>
      </c>
      <c r="V143" s="26" t="s">
        <v>1132</v>
      </c>
      <c r="W143" s="21" t="s">
        <v>315</v>
      </c>
      <c r="X143" s="27"/>
    </row>
    <row r="144" spans="1:24" ht="13.2" thickBot="1" x14ac:dyDescent="0.3">
      <c r="A144" s="139" t="s">
        <v>1133</v>
      </c>
      <c r="B144" s="33" t="s">
        <v>1134</v>
      </c>
      <c r="C144" s="33" t="s">
        <v>1135</v>
      </c>
      <c r="D144" s="33" t="s">
        <v>1136</v>
      </c>
      <c r="E144" s="144" t="s">
        <v>1137</v>
      </c>
      <c r="F144" s="85" t="s">
        <v>1138</v>
      </c>
      <c r="G144" s="156" t="s">
        <v>541</v>
      </c>
      <c r="H144" s="33" t="s">
        <v>67</v>
      </c>
      <c r="I144" s="33" t="s">
        <v>34</v>
      </c>
      <c r="J144" s="113">
        <v>55.5</v>
      </c>
      <c r="K144" s="134">
        <v>9.25</v>
      </c>
      <c r="L144" s="120" t="s">
        <v>51</v>
      </c>
      <c r="M144" s="203">
        <f>(K144/I144)*1.05</f>
        <v>0.80937500000000007</v>
      </c>
      <c r="N144" s="87"/>
      <c r="O144" s="36" t="s">
        <v>172</v>
      </c>
      <c r="P144" s="33" t="s">
        <v>1139</v>
      </c>
      <c r="Q144" s="33" t="s">
        <v>1140</v>
      </c>
      <c r="R144" s="33" t="s">
        <v>1141</v>
      </c>
      <c r="S144" s="231" t="s">
        <v>1142</v>
      </c>
      <c r="T144" s="254" t="s">
        <v>1143</v>
      </c>
      <c r="U144" s="37" t="s">
        <v>1144</v>
      </c>
      <c r="V144" s="37" t="s">
        <v>1145</v>
      </c>
      <c r="W144" s="33" t="s">
        <v>1146</v>
      </c>
      <c r="X144" s="38">
        <v>2.2409999999999999E-2</v>
      </c>
    </row>
    <row r="145" spans="1:24" ht="13.2" thickBot="1" x14ac:dyDescent="0.3">
      <c r="A145" s="219" t="s">
        <v>1147</v>
      </c>
      <c r="B145" s="220"/>
      <c r="C145" s="220"/>
      <c r="D145" s="220"/>
      <c r="E145" s="220"/>
      <c r="F145" s="220"/>
      <c r="G145" s="220"/>
      <c r="H145" s="220"/>
      <c r="I145" s="220"/>
      <c r="J145" s="220"/>
      <c r="K145" s="220"/>
      <c r="L145" s="220"/>
      <c r="M145" s="220"/>
      <c r="N145" s="220"/>
      <c r="O145" s="220"/>
      <c r="P145" s="220"/>
      <c r="Q145" s="220"/>
      <c r="R145" s="220"/>
      <c r="S145" s="220"/>
      <c r="T145" s="220"/>
      <c r="U145" s="220"/>
      <c r="V145" s="220"/>
      <c r="W145" s="220"/>
      <c r="X145" s="220"/>
    </row>
    <row r="146" spans="1:24" ht="13.2" thickBot="1" x14ac:dyDescent="0.3">
      <c r="A146" s="137" t="s">
        <v>1148</v>
      </c>
      <c r="B146" s="43" t="s">
        <v>1149</v>
      </c>
      <c r="C146" s="43" t="s">
        <v>1150</v>
      </c>
      <c r="D146" s="43" t="s">
        <v>1151</v>
      </c>
      <c r="E146" s="157" t="s">
        <v>1152</v>
      </c>
      <c r="F146" s="80" t="s">
        <v>1153</v>
      </c>
      <c r="G146" s="117" t="s">
        <v>1154</v>
      </c>
      <c r="H146" s="41" t="s">
        <v>201</v>
      </c>
      <c r="I146" s="41" t="s">
        <v>67</v>
      </c>
      <c r="J146" s="51">
        <f>K146*4</f>
        <v>60</v>
      </c>
      <c r="K146" s="118">
        <v>15</v>
      </c>
      <c r="L146" s="111" t="s">
        <v>51</v>
      </c>
      <c r="M146" s="53">
        <f>K146/6</f>
        <v>2.5</v>
      </c>
      <c r="N146" s="83"/>
      <c r="O146" s="46"/>
      <c r="P146" s="43" t="s">
        <v>188</v>
      </c>
      <c r="Q146" s="43" t="s">
        <v>1155</v>
      </c>
      <c r="R146" s="43" t="s">
        <v>1156</v>
      </c>
      <c r="S146" s="237" t="s">
        <v>1157</v>
      </c>
      <c r="T146" s="261" t="s">
        <v>1158</v>
      </c>
      <c r="U146" s="47" t="s">
        <v>1159</v>
      </c>
      <c r="V146" s="47" t="s">
        <v>1160</v>
      </c>
      <c r="W146" s="43" t="s">
        <v>1161</v>
      </c>
      <c r="X146" s="48">
        <f>'JL PRICE LIST'!P146*'JL PRICE LIST'!Q146*'JL PRICE LIST'!R146/1000000</f>
        <v>5.548510112E-3</v>
      </c>
    </row>
    <row r="147" spans="1:24" ht="13.2" thickBot="1" x14ac:dyDescent="0.3">
      <c r="A147" s="219" t="s">
        <v>1162</v>
      </c>
      <c r="B147" s="220"/>
      <c r="C147" s="220"/>
      <c r="D147" s="220"/>
      <c r="E147" s="220"/>
      <c r="F147" s="220"/>
      <c r="G147" s="220"/>
      <c r="H147" s="220"/>
      <c r="I147" s="220" t="str">
        <f>RIGHT(G147,3)</f>
        <v/>
      </c>
      <c r="J147" s="220"/>
      <c r="K147" s="220"/>
      <c r="L147" s="220"/>
      <c r="M147" s="220"/>
      <c r="N147" s="220"/>
      <c r="O147" s="220"/>
      <c r="P147" s="220"/>
      <c r="Q147" s="220"/>
      <c r="R147" s="220"/>
      <c r="S147" s="220"/>
      <c r="T147" s="220"/>
      <c r="U147" s="220"/>
      <c r="V147" s="220"/>
      <c r="W147" s="220"/>
      <c r="X147" s="220"/>
    </row>
    <row r="148" spans="1:24" ht="13.2" thickBot="1" x14ac:dyDescent="0.3">
      <c r="A148" s="122" t="s">
        <v>1163</v>
      </c>
      <c r="B148" s="43"/>
      <c r="C148" s="43"/>
      <c r="D148" s="43"/>
      <c r="E148" s="158" t="s">
        <v>1164</v>
      </c>
      <c r="F148" s="43"/>
      <c r="G148" s="117" t="s">
        <v>247</v>
      </c>
      <c r="H148" s="41" t="s">
        <v>34</v>
      </c>
      <c r="I148" s="41" t="s">
        <v>34</v>
      </c>
      <c r="J148" s="51">
        <f>K148*12</f>
        <v>216</v>
      </c>
      <c r="K148" s="118">
        <f>M148*12</f>
        <v>18</v>
      </c>
      <c r="L148" s="111" t="s">
        <v>51</v>
      </c>
      <c r="M148" s="44">
        <v>1.5</v>
      </c>
      <c r="N148" s="83"/>
      <c r="O148" s="46"/>
      <c r="P148" s="43"/>
      <c r="Q148" s="43"/>
      <c r="R148" s="43"/>
      <c r="S148" s="115"/>
      <c r="T148" s="264"/>
      <c r="U148" s="43"/>
      <c r="V148" s="43"/>
      <c r="W148" s="43"/>
      <c r="X148" s="43"/>
    </row>
    <row r="149" spans="1:24" ht="13.2" thickBot="1" x14ac:dyDescent="0.3">
      <c r="A149" s="127" t="s">
        <v>1165</v>
      </c>
      <c r="B149" s="21" t="s">
        <v>1166</v>
      </c>
      <c r="C149" s="21" t="s">
        <v>1167</v>
      </c>
      <c r="D149" s="21" t="s">
        <v>1168</v>
      </c>
      <c r="E149" s="77" t="s">
        <v>1169</v>
      </c>
      <c r="F149" s="73" t="s">
        <v>1170</v>
      </c>
      <c r="G149" s="64" t="s">
        <v>1171</v>
      </c>
      <c r="H149" s="21" t="str">
        <f>LEFT(G149,3)</f>
        <v xml:space="preserve">  8</v>
      </c>
      <c r="I149" s="21" t="str">
        <f>RIGHT(G149,3)</f>
        <v xml:space="preserve"> 12</v>
      </c>
      <c r="J149" s="56">
        <f>+K149*H149</f>
        <v>124.8</v>
      </c>
      <c r="K149" s="71">
        <v>15.6</v>
      </c>
      <c r="L149" s="64" t="s">
        <v>51</v>
      </c>
      <c r="M149" s="58">
        <v>1.3</v>
      </c>
      <c r="N149" s="72"/>
      <c r="O149" s="25" t="str">
        <f>IF(N149&gt;0,N149*J149,"")</f>
        <v/>
      </c>
      <c r="P149" s="20" t="s">
        <v>1172</v>
      </c>
      <c r="Q149" s="20" t="s">
        <v>1173</v>
      </c>
      <c r="R149" s="20" t="s">
        <v>1174</v>
      </c>
      <c r="S149" s="238" t="s">
        <v>1175</v>
      </c>
      <c r="T149" s="262" t="s">
        <v>1176</v>
      </c>
      <c r="U149" s="26" t="s">
        <v>1177</v>
      </c>
      <c r="V149" s="62" t="s">
        <v>1178</v>
      </c>
      <c r="W149" s="20" t="s">
        <v>193</v>
      </c>
      <c r="X149" s="27">
        <f>'JL PRICE LIST'!P149*'JL PRICE LIST'!Q149*'JL PRICE LIST'!R149/1000000</f>
        <v>4.9494000000000003E-2</v>
      </c>
    </row>
    <row r="150" spans="1:24" ht="13.2" thickBot="1" x14ac:dyDescent="0.3">
      <c r="A150" s="138" t="s">
        <v>1179</v>
      </c>
      <c r="B150" s="21" t="s">
        <v>1180</v>
      </c>
      <c r="C150" s="21" t="s">
        <v>1181</v>
      </c>
      <c r="D150" s="21" t="s">
        <v>1182</v>
      </c>
      <c r="E150" s="19" t="s">
        <v>1183</v>
      </c>
      <c r="F150" s="73" t="s">
        <v>1184</v>
      </c>
      <c r="G150" s="64" t="s">
        <v>1171</v>
      </c>
      <c r="H150" s="21" t="str">
        <f>LEFT(G150,3)</f>
        <v xml:space="preserve">  8</v>
      </c>
      <c r="I150" s="21" t="str">
        <f>RIGHT(G150,3)</f>
        <v xml:space="preserve"> 12</v>
      </c>
      <c r="J150" s="56">
        <f>+K150*H150</f>
        <v>124.8</v>
      </c>
      <c r="K150" s="71">
        <v>15.6</v>
      </c>
      <c r="L150" s="64" t="s">
        <v>51</v>
      </c>
      <c r="M150" s="58">
        <f>+K150/I150</f>
        <v>1.3</v>
      </c>
      <c r="N150" s="142"/>
      <c r="O150" s="25" t="str">
        <f>IF(N150&gt;0,N150*J150,"")</f>
        <v/>
      </c>
      <c r="P150" s="20" t="s">
        <v>960</v>
      </c>
      <c r="Q150" s="20" t="s">
        <v>916</v>
      </c>
      <c r="R150" s="20" t="s">
        <v>1185</v>
      </c>
      <c r="S150" s="238" t="s">
        <v>1186</v>
      </c>
      <c r="T150" s="262" t="s">
        <v>1187</v>
      </c>
      <c r="U150" s="26" t="s">
        <v>1188</v>
      </c>
      <c r="V150" s="26" t="s">
        <v>1189</v>
      </c>
      <c r="W150" s="20" t="s">
        <v>1190</v>
      </c>
      <c r="X150" s="27">
        <f>'JL PRICE LIST'!P150*'JL PRICE LIST'!Q150*'JL PRICE LIST'!R150/1000000</f>
        <v>2.1805000000000001E-2</v>
      </c>
    </row>
    <row r="151" spans="1:24" ht="13.2" thickBot="1" x14ac:dyDescent="0.3">
      <c r="A151" s="143" t="s">
        <v>1191</v>
      </c>
      <c r="B151" s="21" t="s">
        <v>1192</v>
      </c>
      <c r="C151" s="21" t="s">
        <v>1193</v>
      </c>
      <c r="D151" s="21" t="s">
        <v>1194</v>
      </c>
      <c r="E151" s="19" t="s">
        <v>1195</v>
      </c>
      <c r="F151" s="73" t="s">
        <v>1196</v>
      </c>
      <c r="G151" s="64" t="s">
        <v>262</v>
      </c>
      <c r="H151" s="21" t="str">
        <f>LEFT(G151,3)</f>
        <v xml:space="preserve">  6</v>
      </c>
      <c r="I151" s="21" t="str">
        <f>RIGHT(G151,3)</f>
        <v xml:space="preserve"> 12</v>
      </c>
      <c r="J151" s="159">
        <f>K151*6</f>
        <v>108</v>
      </c>
      <c r="K151" s="129">
        <f>M151*12</f>
        <v>18</v>
      </c>
      <c r="L151" s="64" t="s">
        <v>51</v>
      </c>
      <c r="M151" s="23">
        <v>1.5</v>
      </c>
      <c r="N151" s="142"/>
      <c r="O151" s="25" t="str">
        <f>IF(N151&gt;0,N151*J151,"")</f>
        <v/>
      </c>
      <c r="P151" s="20" t="s">
        <v>1197</v>
      </c>
      <c r="Q151" s="20" t="s">
        <v>1198</v>
      </c>
      <c r="R151" s="20" t="s">
        <v>1199</v>
      </c>
      <c r="S151" s="238" t="s">
        <v>1200</v>
      </c>
      <c r="T151" s="262" t="s">
        <v>1201</v>
      </c>
      <c r="U151" s="26" t="s">
        <v>1202</v>
      </c>
      <c r="V151" s="62" t="s">
        <v>1203</v>
      </c>
      <c r="W151" s="20" t="s">
        <v>1204</v>
      </c>
      <c r="X151" s="27">
        <f>'JL PRICE LIST'!P151*'JL PRICE LIST'!Q151*'JL PRICE LIST'!R151/1000000</f>
        <v>1.9075499999999999E-2</v>
      </c>
    </row>
    <row r="152" spans="1:24" ht="13.2" thickBot="1" x14ac:dyDescent="0.3">
      <c r="A152" s="143" t="s">
        <v>1205</v>
      </c>
      <c r="B152" s="21" t="s">
        <v>1206</v>
      </c>
      <c r="C152" s="21" t="s">
        <v>1207</v>
      </c>
      <c r="D152" s="21" t="s">
        <v>1208</v>
      </c>
      <c r="E152" s="19" t="s">
        <v>1209</v>
      </c>
      <c r="F152" s="73" t="s">
        <v>199</v>
      </c>
      <c r="G152" s="64" t="s">
        <v>159</v>
      </c>
      <c r="H152" s="21" t="s">
        <v>67</v>
      </c>
      <c r="I152" s="21" t="s">
        <v>34</v>
      </c>
      <c r="J152" s="56">
        <f>K152*6</f>
        <v>158.4</v>
      </c>
      <c r="K152" s="71">
        <f>M152*12</f>
        <v>26.400000000000002</v>
      </c>
      <c r="L152" s="64" t="s">
        <v>51</v>
      </c>
      <c r="M152" s="23">
        <v>2.2000000000000002</v>
      </c>
      <c r="N152" s="142"/>
      <c r="O152" s="25"/>
      <c r="P152" s="20"/>
      <c r="Q152" s="20"/>
      <c r="R152" s="20"/>
      <c r="S152" s="238" t="s">
        <v>1210</v>
      </c>
      <c r="T152" s="262" t="s">
        <v>1210</v>
      </c>
      <c r="U152" s="26" t="s">
        <v>1211</v>
      </c>
      <c r="V152" s="62" t="s">
        <v>1212</v>
      </c>
      <c r="W152" s="20" t="s">
        <v>1213</v>
      </c>
      <c r="X152" s="27">
        <v>1</v>
      </c>
    </row>
    <row r="153" spans="1:24" ht="13.2" thickBot="1" x14ac:dyDescent="0.3">
      <c r="A153" s="143" t="s">
        <v>1214</v>
      </c>
      <c r="B153" s="20" t="s">
        <v>1215</v>
      </c>
      <c r="C153" s="20" t="s">
        <v>1216</v>
      </c>
      <c r="D153" s="20" t="s">
        <v>1217</v>
      </c>
      <c r="E153" s="19" t="s">
        <v>1218</v>
      </c>
      <c r="F153" s="73" t="s">
        <v>979</v>
      </c>
      <c r="G153" s="64" t="s">
        <v>1219</v>
      </c>
      <c r="H153" s="21" t="str">
        <f>LEFT(G153,3)</f>
        <v xml:space="preserve"> 12</v>
      </c>
      <c r="I153" s="21" t="str">
        <f>RIGHT(G153,3)</f>
        <v xml:space="preserve"> 16</v>
      </c>
      <c r="J153" s="56">
        <f>K153*12</f>
        <v>288</v>
      </c>
      <c r="K153" s="71">
        <f>M153*16</f>
        <v>24</v>
      </c>
      <c r="L153" s="64" t="s">
        <v>51</v>
      </c>
      <c r="M153" s="23">
        <v>1.5</v>
      </c>
      <c r="N153" s="72"/>
      <c r="O153" s="25" t="str">
        <f>IF(N153&gt;0,N153*J153,"")</f>
        <v/>
      </c>
      <c r="P153" s="20" t="s">
        <v>1001</v>
      </c>
      <c r="Q153" s="20" t="s">
        <v>1220</v>
      </c>
      <c r="R153" s="20" t="s">
        <v>1140</v>
      </c>
      <c r="S153" s="238" t="s">
        <v>1221</v>
      </c>
      <c r="T153" s="262" t="s">
        <v>1222</v>
      </c>
      <c r="U153" s="26" t="s">
        <v>1223</v>
      </c>
      <c r="V153" s="26" t="s">
        <v>1224</v>
      </c>
      <c r="W153" s="20" t="s">
        <v>1225</v>
      </c>
      <c r="X153" s="27">
        <f>'JL PRICE LIST'!P153*'JL PRICE LIST'!Q153*'JL PRICE LIST'!R153/1000000</f>
        <v>4.5542249999999999E-2</v>
      </c>
    </row>
    <row r="154" spans="1:24" ht="13.2" thickBot="1" x14ac:dyDescent="0.3">
      <c r="A154" s="160" t="s">
        <v>1226</v>
      </c>
      <c r="B154" s="20" t="s">
        <v>1227</v>
      </c>
      <c r="C154" s="20" t="s">
        <v>1228</v>
      </c>
      <c r="D154" s="20" t="s">
        <v>1229</v>
      </c>
      <c r="E154" s="141" t="s">
        <v>1230</v>
      </c>
      <c r="F154" s="73" t="s">
        <v>1231</v>
      </c>
      <c r="G154" s="64" t="s">
        <v>1232</v>
      </c>
      <c r="H154" s="21" t="str">
        <f>LEFT(G154,3)</f>
        <v xml:space="preserve">  8</v>
      </c>
      <c r="I154" s="21" t="str">
        <f>RIGHT(G154,3)</f>
        <v xml:space="preserve"> 40</v>
      </c>
      <c r="J154" s="56">
        <f>K154*8</f>
        <v>240</v>
      </c>
      <c r="K154" s="71">
        <f>M154*40</f>
        <v>30</v>
      </c>
      <c r="L154" s="64" t="s">
        <v>51</v>
      </c>
      <c r="M154" s="23">
        <v>0.75</v>
      </c>
      <c r="N154" s="72"/>
      <c r="O154" s="25" t="str">
        <f>IF(N154&gt;0,N154*J154,"")</f>
        <v/>
      </c>
      <c r="P154" s="20" t="s">
        <v>806</v>
      </c>
      <c r="Q154" s="20" t="s">
        <v>1233</v>
      </c>
      <c r="R154" s="20" t="s">
        <v>1234</v>
      </c>
      <c r="S154" s="230" t="s">
        <v>1235</v>
      </c>
      <c r="T154" s="253" t="s">
        <v>1236</v>
      </c>
      <c r="U154" s="26" t="s">
        <v>1237</v>
      </c>
      <c r="V154" s="26" t="s">
        <v>1238</v>
      </c>
      <c r="W154" s="20" t="s">
        <v>328</v>
      </c>
      <c r="X154" s="27">
        <f>'JL PRICE LIST'!P154*'JL PRICE LIST'!Q154*'JL PRICE LIST'!R154/1000000</f>
        <v>3.0251278079999999E-2</v>
      </c>
    </row>
    <row r="155" spans="1:24" ht="13.2" thickBot="1" x14ac:dyDescent="0.3">
      <c r="A155" s="161" t="s">
        <v>1239</v>
      </c>
      <c r="B155" s="33" t="s">
        <v>1240</v>
      </c>
      <c r="C155" s="33" t="s">
        <v>1241</v>
      </c>
      <c r="D155" s="33" t="s">
        <v>1242</v>
      </c>
      <c r="E155" s="144" t="s">
        <v>1243</v>
      </c>
      <c r="F155" s="85" t="s">
        <v>1244</v>
      </c>
      <c r="G155" s="120" t="s">
        <v>1171</v>
      </c>
      <c r="H155" s="31" t="str">
        <f>LEFT(G155,3)</f>
        <v xml:space="preserve">  8</v>
      </c>
      <c r="I155" s="31" t="str">
        <f>RIGHT(G155,3)</f>
        <v xml:space="preserve"> 12</v>
      </c>
      <c r="J155" s="113">
        <f>K155*8</f>
        <v>144</v>
      </c>
      <c r="K155" s="121">
        <f>M155*12</f>
        <v>18</v>
      </c>
      <c r="L155" s="120" t="s">
        <v>51</v>
      </c>
      <c r="M155" s="34">
        <v>1.5</v>
      </c>
      <c r="N155" s="87"/>
      <c r="O155" s="36"/>
      <c r="P155" s="33" t="s">
        <v>1245</v>
      </c>
      <c r="Q155" s="33" t="s">
        <v>1246</v>
      </c>
      <c r="R155" s="33" t="s">
        <v>209</v>
      </c>
      <c r="S155" s="231" t="s">
        <v>1247</v>
      </c>
      <c r="T155" s="254" t="s">
        <v>1248</v>
      </c>
      <c r="U155" s="37" t="s">
        <v>1249</v>
      </c>
      <c r="V155" s="37" t="s">
        <v>1250</v>
      </c>
      <c r="W155" s="33" t="s">
        <v>1251</v>
      </c>
      <c r="X155" s="38">
        <f>'JL PRICE LIST'!P155*'JL PRICE LIST'!Q155*'JL PRICE LIST'!R155/1000000</f>
        <v>2.6961721031999997E-2</v>
      </c>
    </row>
    <row r="156" spans="1:24" ht="13.2" thickBot="1" x14ac:dyDescent="0.3">
      <c r="A156" s="219" t="s">
        <v>1252</v>
      </c>
      <c r="B156" s="220"/>
      <c r="C156" s="220"/>
      <c r="D156" s="220"/>
      <c r="E156" s="220"/>
      <c r="F156" s="220"/>
      <c r="G156" s="220"/>
      <c r="H156" s="220" t="s">
        <v>172</v>
      </c>
      <c r="I156" s="220" t="s">
        <v>172</v>
      </c>
      <c r="J156" s="220"/>
      <c r="K156" s="220"/>
      <c r="L156" s="220"/>
      <c r="M156" s="220"/>
      <c r="N156" s="220"/>
      <c r="O156" s="220"/>
      <c r="P156" s="220"/>
      <c r="Q156" s="220"/>
      <c r="R156" s="220"/>
      <c r="S156" s="220"/>
      <c r="T156" s="220"/>
      <c r="U156" s="220"/>
      <c r="V156" s="220"/>
      <c r="W156" s="220"/>
      <c r="X156" s="220"/>
    </row>
    <row r="157" spans="1:24" ht="13.5" customHeight="1" thickBot="1" x14ac:dyDescent="0.3">
      <c r="A157" s="162" t="s">
        <v>1253</v>
      </c>
      <c r="B157" s="43" t="s">
        <v>1254</v>
      </c>
      <c r="C157" s="41"/>
      <c r="D157" s="43" t="s">
        <v>1255</v>
      </c>
      <c r="E157" s="40" t="s">
        <v>1256</v>
      </c>
      <c r="F157" s="80" t="s">
        <v>1257</v>
      </c>
      <c r="G157" s="117" t="s">
        <v>1258</v>
      </c>
      <c r="H157" s="41" t="s">
        <v>1259</v>
      </c>
      <c r="I157" s="41" t="s">
        <v>171</v>
      </c>
      <c r="J157" s="216">
        <f t="shared" ref="J157:J163" si="12">M157*I157</f>
        <v>33.599999999999994</v>
      </c>
      <c r="K157" s="216"/>
      <c r="L157" s="111" t="s">
        <v>35</v>
      </c>
      <c r="M157" s="44">
        <v>2.8</v>
      </c>
      <c r="N157" s="83"/>
      <c r="O157" s="46" t="str">
        <f t="shared" ref="O157:O167" si="13">IF(N157&gt;0,N157*J157,"")</f>
        <v/>
      </c>
      <c r="P157" s="43" t="s">
        <v>173</v>
      </c>
      <c r="Q157" s="43" t="s">
        <v>1260</v>
      </c>
      <c r="R157" s="43" t="s">
        <v>1260</v>
      </c>
      <c r="S157" s="232" t="s">
        <v>1261</v>
      </c>
      <c r="T157" s="255" t="s">
        <v>1262</v>
      </c>
      <c r="U157" s="126" t="s">
        <v>62</v>
      </c>
      <c r="V157" s="163" t="s">
        <v>1263</v>
      </c>
      <c r="W157" s="43" t="s">
        <v>1080</v>
      </c>
      <c r="X157" s="48">
        <f>'JL PRICE LIST'!P157*'JL PRICE LIST'!Q157*'JL PRICE LIST'!R157/1000000</f>
        <v>1.3650424312000002E-2</v>
      </c>
    </row>
    <row r="158" spans="1:24" ht="13.5" customHeight="1" thickBot="1" x14ac:dyDescent="0.3">
      <c r="A158" s="143" t="s">
        <v>1264</v>
      </c>
      <c r="B158" s="21" t="s">
        <v>1265</v>
      </c>
      <c r="C158" s="21"/>
      <c r="D158" s="21" t="s">
        <v>1266</v>
      </c>
      <c r="E158" s="19" t="s">
        <v>1267</v>
      </c>
      <c r="F158" s="73" t="s">
        <v>1257</v>
      </c>
      <c r="G158" s="64" t="s">
        <v>1258</v>
      </c>
      <c r="H158" s="21" t="s">
        <v>1259</v>
      </c>
      <c r="I158" s="21" t="s">
        <v>171</v>
      </c>
      <c r="J158" s="216">
        <f t="shared" si="12"/>
        <v>33.599999999999994</v>
      </c>
      <c r="K158" s="216"/>
      <c r="L158" s="111" t="s">
        <v>35</v>
      </c>
      <c r="M158" s="44">
        <v>2.8</v>
      </c>
      <c r="N158" s="72"/>
      <c r="O158" s="25" t="str">
        <f t="shared" si="13"/>
        <v/>
      </c>
      <c r="P158" s="20" t="s">
        <v>173</v>
      </c>
      <c r="Q158" s="20" t="s">
        <v>1260</v>
      </c>
      <c r="R158" s="20" t="s">
        <v>1260</v>
      </c>
      <c r="S158" s="230" t="s">
        <v>1261</v>
      </c>
      <c r="T158" s="253" t="s">
        <v>1262</v>
      </c>
      <c r="U158" s="131" t="s">
        <v>62</v>
      </c>
      <c r="V158" s="164" t="s">
        <v>1268</v>
      </c>
      <c r="W158" s="20" t="s">
        <v>1080</v>
      </c>
      <c r="X158" s="27">
        <f>'JL PRICE LIST'!P158*'JL PRICE LIST'!Q158*'JL PRICE LIST'!R158/1000000</f>
        <v>1.3650424312000002E-2</v>
      </c>
    </row>
    <row r="159" spans="1:24" ht="13.5" customHeight="1" thickBot="1" x14ac:dyDescent="0.3">
      <c r="A159" s="143" t="s">
        <v>1269</v>
      </c>
      <c r="B159" s="21" t="s">
        <v>1270</v>
      </c>
      <c r="C159" s="21"/>
      <c r="D159" s="21" t="s">
        <v>1271</v>
      </c>
      <c r="E159" s="19" t="s">
        <v>1272</v>
      </c>
      <c r="F159" s="73" t="s">
        <v>1257</v>
      </c>
      <c r="G159" s="64" t="s">
        <v>1258</v>
      </c>
      <c r="H159" s="21" t="s">
        <v>1259</v>
      </c>
      <c r="I159" s="21" t="s">
        <v>171</v>
      </c>
      <c r="J159" s="216">
        <f t="shared" si="12"/>
        <v>33.599999999999994</v>
      </c>
      <c r="K159" s="216"/>
      <c r="L159" s="111" t="s">
        <v>35</v>
      </c>
      <c r="M159" s="44">
        <v>2.8</v>
      </c>
      <c r="N159" s="72"/>
      <c r="O159" s="25" t="str">
        <f t="shared" si="13"/>
        <v/>
      </c>
      <c r="P159" s="20" t="s">
        <v>173</v>
      </c>
      <c r="Q159" s="20" t="s">
        <v>1260</v>
      </c>
      <c r="R159" s="20" t="s">
        <v>1260</v>
      </c>
      <c r="S159" s="230" t="s">
        <v>1273</v>
      </c>
      <c r="T159" s="253" t="s">
        <v>1262</v>
      </c>
      <c r="U159" s="131" t="s">
        <v>62</v>
      </c>
      <c r="V159" s="164" t="s">
        <v>1268</v>
      </c>
      <c r="W159" s="20" t="s">
        <v>1080</v>
      </c>
      <c r="X159" s="27">
        <f>'JL PRICE LIST'!P159*'JL PRICE LIST'!Q159*'JL PRICE LIST'!R159/1000000</f>
        <v>1.3650424312000002E-2</v>
      </c>
    </row>
    <row r="160" spans="1:24" ht="13.5" customHeight="1" thickBot="1" x14ac:dyDescent="0.3">
      <c r="A160" s="143" t="s">
        <v>1274</v>
      </c>
      <c r="B160" s="21" t="s">
        <v>1275</v>
      </c>
      <c r="C160" s="21"/>
      <c r="D160" s="21" t="s">
        <v>1276</v>
      </c>
      <c r="E160" s="19" t="s">
        <v>1277</v>
      </c>
      <c r="F160" s="73" t="s">
        <v>1257</v>
      </c>
      <c r="G160" s="64" t="s">
        <v>1258</v>
      </c>
      <c r="H160" s="21" t="s">
        <v>1259</v>
      </c>
      <c r="I160" s="21" t="s">
        <v>171</v>
      </c>
      <c r="J160" s="216">
        <f t="shared" si="12"/>
        <v>33.599999999999994</v>
      </c>
      <c r="K160" s="216"/>
      <c r="L160" s="111" t="s">
        <v>35</v>
      </c>
      <c r="M160" s="44">
        <v>2.8</v>
      </c>
      <c r="N160" s="72"/>
      <c r="O160" s="25" t="str">
        <f t="shared" si="13"/>
        <v/>
      </c>
      <c r="P160" s="20" t="s">
        <v>173</v>
      </c>
      <c r="Q160" s="20" t="s">
        <v>1260</v>
      </c>
      <c r="R160" s="20" t="s">
        <v>1260</v>
      </c>
      <c r="S160" s="230" t="s">
        <v>1278</v>
      </c>
      <c r="T160" s="253" t="s">
        <v>1262</v>
      </c>
      <c r="U160" s="131" t="s">
        <v>62</v>
      </c>
      <c r="V160" s="164" t="s">
        <v>1268</v>
      </c>
      <c r="W160" s="20" t="s">
        <v>1080</v>
      </c>
      <c r="X160" s="27">
        <f>'JL PRICE LIST'!P160*'JL PRICE LIST'!Q160*'JL PRICE LIST'!R160/1000000</f>
        <v>1.3650424312000002E-2</v>
      </c>
    </row>
    <row r="161" spans="1:24" ht="13.5" customHeight="1" thickBot="1" x14ac:dyDescent="0.3">
      <c r="A161" s="143" t="s">
        <v>1279</v>
      </c>
      <c r="B161" s="165" t="s">
        <v>1280</v>
      </c>
      <c r="C161" s="21"/>
      <c r="D161" s="165" t="s">
        <v>1281</v>
      </c>
      <c r="E161" s="19" t="s">
        <v>1282</v>
      </c>
      <c r="F161" s="73" t="s">
        <v>1257</v>
      </c>
      <c r="G161" s="64" t="s">
        <v>1258</v>
      </c>
      <c r="H161" s="21" t="s">
        <v>1259</v>
      </c>
      <c r="I161" s="21" t="s">
        <v>171</v>
      </c>
      <c r="J161" s="216">
        <f t="shared" si="12"/>
        <v>33.599999999999994</v>
      </c>
      <c r="K161" s="216"/>
      <c r="L161" s="111" t="s">
        <v>35</v>
      </c>
      <c r="M161" s="44">
        <v>2.8</v>
      </c>
      <c r="N161" s="72"/>
      <c r="O161" s="25" t="str">
        <f t="shared" si="13"/>
        <v/>
      </c>
      <c r="P161" s="20" t="s">
        <v>173</v>
      </c>
      <c r="Q161" s="20" t="s">
        <v>1260</v>
      </c>
      <c r="R161" s="20" t="s">
        <v>1260</v>
      </c>
      <c r="S161" s="230" t="s">
        <v>1283</v>
      </c>
      <c r="T161" s="253" t="s">
        <v>1262</v>
      </c>
      <c r="U161" s="26" t="s">
        <v>62</v>
      </c>
      <c r="V161" s="164" t="s">
        <v>1268</v>
      </c>
      <c r="W161" s="20" t="s">
        <v>1080</v>
      </c>
      <c r="X161" s="27">
        <f>'JL PRICE LIST'!P161*'JL PRICE LIST'!Q161*'JL PRICE LIST'!R161/1000000</f>
        <v>1.3650424312000002E-2</v>
      </c>
    </row>
    <row r="162" spans="1:24" ht="13.5" customHeight="1" thickBot="1" x14ac:dyDescent="0.3">
      <c r="A162" s="143" t="s">
        <v>1284</v>
      </c>
      <c r="B162" s="21" t="s">
        <v>1285</v>
      </c>
      <c r="C162" s="21"/>
      <c r="D162" s="21" t="s">
        <v>1286</v>
      </c>
      <c r="E162" s="19" t="s">
        <v>1287</v>
      </c>
      <c r="F162" s="73" t="s">
        <v>1257</v>
      </c>
      <c r="G162" s="64" t="s">
        <v>1258</v>
      </c>
      <c r="H162" s="21" t="s">
        <v>1259</v>
      </c>
      <c r="I162" s="21" t="s">
        <v>171</v>
      </c>
      <c r="J162" s="216">
        <f t="shared" si="12"/>
        <v>33.599999999999994</v>
      </c>
      <c r="K162" s="216"/>
      <c r="L162" s="111" t="s">
        <v>35</v>
      </c>
      <c r="M162" s="44">
        <v>2.8</v>
      </c>
      <c r="N162" s="72"/>
      <c r="O162" s="25" t="str">
        <f t="shared" si="13"/>
        <v/>
      </c>
      <c r="P162" s="20" t="s">
        <v>173</v>
      </c>
      <c r="Q162" s="20" t="s">
        <v>1260</v>
      </c>
      <c r="R162" s="20" t="s">
        <v>1260</v>
      </c>
      <c r="S162" s="230" t="s">
        <v>1273</v>
      </c>
      <c r="T162" s="253" t="s">
        <v>1262</v>
      </c>
      <c r="U162" s="26" t="s">
        <v>62</v>
      </c>
      <c r="V162" s="164" t="s">
        <v>1268</v>
      </c>
      <c r="W162" s="20" t="s">
        <v>1080</v>
      </c>
      <c r="X162" s="27">
        <f>'JL PRICE LIST'!P162*'JL PRICE LIST'!Q162*'JL PRICE LIST'!R162/1000000</f>
        <v>1.3650424312000002E-2</v>
      </c>
    </row>
    <row r="163" spans="1:24" ht="13.5" customHeight="1" thickBot="1" x14ac:dyDescent="0.3">
      <c r="A163" s="143" t="s">
        <v>1288</v>
      </c>
      <c r="B163" s="21" t="s">
        <v>1289</v>
      </c>
      <c r="C163" s="21" t="s">
        <v>62</v>
      </c>
      <c r="D163" s="21" t="s">
        <v>1290</v>
      </c>
      <c r="E163" s="19" t="s">
        <v>1291</v>
      </c>
      <c r="F163" s="73" t="s">
        <v>1292</v>
      </c>
      <c r="G163" s="64" t="s">
        <v>1258</v>
      </c>
      <c r="H163" s="21" t="s">
        <v>1259</v>
      </c>
      <c r="I163" s="21" t="s">
        <v>171</v>
      </c>
      <c r="J163" s="216">
        <f t="shared" si="12"/>
        <v>33.599999999999994</v>
      </c>
      <c r="K163" s="216"/>
      <c r="L163" s="111" t="s">
        <v>35</v>
      </c>
      <c r="M163" s="44">
        <v>2.8</v>
      </c>
      <c r="N163" s="142"/>
      <c r="O163" s="25" t="str">
        <f t="shared" si="13"/>
        <v/>
      </c>
      <c r="P163" s="20" t="s">
        <v>173</v>
      </c>
      <c r="Q163" s="20" t="s">
        <v>1260</v>
      </c>
      <c r="R163" s="20" t="s">
        <v>1260</v>
      </c>
      <c r="S163" s="230" t="s">
        <v>1283</v>
      </c>
      <c r="T163" s="253" t="s">
        <v>1262</v>
      </c>
      <c r="U163" s="26" t="s">
        <v>62</v>
      </c>
      <c r="V163" s="164" t="s">
        <v>1268</v>
      </c>
      <c r="W163" s="20" t="s">
        <v>1080</v>
      </c>
      <c r="X163" s="27">
        <f>'JL PRICE LIST'!P163*'JL PRICE LIST'!Q163*'JL PRICE LIST'!R163/1000000</f>
        <v>1.3650424312000002E-2</v>
      </c>
    </row>
    <row r="164" spans="1:24" ht="13.5" customHeight="1" thickBot="1" x14ac:dyDescent="0.3">
      <c r="A164" s="127" t="s">
        <v>1293</v>
      </c>
      <c r="B164" s="20" t="s">
        <v>1294</v>
      </c>
      <c r="C164" s="20" t="s">
        <v>1295</v>
      </c>
      <c r="D164" s="20" t="s">
        <v>1296</v>
      </c>
      <c r="E164" s="128" t="s">
        <v>1297</v>
      </c>
      <c r="F164" s="73" t="s">
        <v>1298</v>
      </c>
      <c r="G164" s="64" t="s">
        <v>1299</v>
      </c>
      <c r="H164" s="21" t="s">
        <v>171</v>
      </c>
      <c r="I164" s="21" t="s">
        <v>1300</v>
      </c>
      <c r="J164" s="159">
        <f>K164*H164</f>
        <v>205.2</v>
      </c>
      <c r="K164" s="129">
        <f>M164*I164</f>
        <v>17.099999999999998</v>
      </c>
      <c r="L164" s="64" t="s">
        <v>51</v>
      </c>
      <c r="M164" s="23">
        <v>0.95</v>
      </c>
      <c r="N164" s="72"/>
      <c r="O164" s="25" t="str">
        <f t="shared" si="13"/>
        <v/>
      </c>
      <c r="P164" s="20" t="s">
        <v>1301</v>
      </c>
      <c r="Q164" s="20" t="s">
        <v>173</v>
      </c>
      <c r="R164" s="20" t="s">
        <v>173</v>
      </c>
      <c r="S164" s="230" t="s">
        <v>1302</v>
      </c>
      <c r="T164" s="253" t="s">
        <v>1303</v>
      </c>
      <c r="U164" s="26" t="s">
        <v>1304</v>
      </c>
      <c r="V164" s="26" t="s">
        <v>1305</v>
      </c>
      <c r="W164" s="20" t="s">
        <v>1306</v>
      </c>
      <c r="X164" s="27">
        <f>'JL PRICE LIST'!P164*'JL PRICE LIST'!Q164*'JL PRICE LIST'!R164/1000000</f>
        <v>8.998136842399998E-2</v>
      </c>
    </row>
    <row r="165" spans="1:24" ht="13.5" customHeight="1" thickBot="1" x14ac:dyDescent="0.3">
      <c r="A165" s="127" t="s">
        <v>1307</v>
      </c>
      <c r="B165" s="20" t="s">
        <v>1308</v>
      </c>
      <c r="C165" s="20" t="s">
        <v>1309</v>
      </c>
      <c r="D165" s="20" t="s">
        <v>1310</v>
      </c>
      <c r="E165" s="128" t="s">
        <v>1311</v>
      </c>
      <c r="F165" s="73" t="s">
        <v>1298</v>
      </c>
      <c r="G165" s="64" t="s">
        <v>1299</v>
      </c>
      <c r="H165" s="21" t="s">
        <v>171</v>
      </c>
      <c r="I165" s="21" t="s">
        <v>1300</v>
      </c>
      <c r="J165" s="159">
        <f>K165*H165</f>
        <v>205.2</v>
      </c>
      <c r="K165" s="129">
        <f>M165*I165</f>
        <v>17.099999999999998</v>
      </c>
      <c r="L165" s="64" t="s">
        <v>51</v>
      </c>
      <c r="M165" s="23">
        <v>0.95</v>
      </c>
      <c r="N165" s="72"/>
      <c r="O165" s="25" t="str">
        <f t="shared" si="13"/>
        <v/>
      </c>
      <c r="P165" s="20" t="s">
        <v>1301</v>
      </c>
      <c r="Q165" s="20" t="s">
        <v>173</v>
      </c>
      <c r="R165" s="20" t="s">
        <v>173</v>
      </c>
      <c r="S165" s="230" t="s">
        <v>1312</v>
      </c>
      <c r="T165" s="253" t="s">
        <v>1303</v>
      </c>
      <c r="U165" s="26" t="s">
        <v>1304</v>
      </c>
      <c r="V165" s="26" t="s">
        <v>1305</v>
      </c>
      <c r="W165" s="20" t="s">
        <v>1306</v>
      </c>
      <c r="X165" s="27">
        <f>'JL PRICE LIST'!P165*'JL PRICE LIST'!Q165*'JL PRICE LIST'!R165/1000000</f>
        <v>8.998136842399998E-2</v>
      </c>
    </row>
    <row r="166" spans="1:24" ht="13.5" customHeight="1" thickBot="1" x14ac:dyDescent="0.3">
      <c r="A166" s="127" t="s">
        <v>1313</v>
      </c>
      <c r="B166" s="20" t="s">
        <v>1314</v>
      </c>
      <c r="C166" s="20" t="s">
        <v>1315</v>
      </c>
      <c r="D166" s="20" t="s">
        <v>1316</v>
      </c>
      <c r="E166" s="128" t="s">
        <v>1317</v>
      </c>
      <c r="F166" s="73" t="s">
        <v>1298</v>
      </c>
      <c r="G166" s="64" t="s">
        <v>1299</v>
      </c>
      <c r="H166" s="21" t="s">
        <v>171</v>
      </c>
      <c r="I166" s="21" t="s">
        <v>1300</v>
      </c>
      <c r="J166" s="159">
        <f>K166*H166</f>
        <v>205.2</v>
      </c>
      <c r="K166" s="129">
        <f>M166*I166</f>
        <v>17.099999999999998</v>
      </c>
      <c r="L166" s="64" t="s">
        <v>51</v>
      </c>
      <c r="M166" s="23">
        <v>0.95</v>
      </c>
      <c r="N166" s="72"/>
      <c r="O166" s="25" t="str">
        <f t="shared" si="13"/>
        <v/>
      </c>
      <c r="P166" s="20" t="s">
        <v>1301</v>
      </c>
      <c r="Q166" s="20" t="s">
        <v>173</v>
      </c>
      <c r="R166" s="20" t="s">
        <v>173</v>
      </c>
      <c r="S166" s="230" t="s">
        <v>1302</v>
      </c>
      <c r="T166" s="253" t="s">
        <v>1303</v>
      </c>
      <c r="U166" s="26" t="s">
        <v>1304</v>
      </c>
      <c r="V166" s="26" t="s">
        <v>1305</v>
      </c>
      <c r="W166" s="20" t="s">
        <v>1306</v>
      </c>
      <c r="X166" s="27">
        <f>'JL PRICE LIST'!P166*'JL PRICE LIST'!Q166*'JL PRICE LIST'!R166/1000000</f>
        <v>8.998136842399998E-2</v>
      </c>
    </row>
    <row r="167" spans="1:24" ht="13.5" customHeight="1" thickBot="1" x14ac:dyDescent="0.3">
      <c r="A167" s="132" t="s">
        <v>1318</v>
      </c>
      <c r="B167" s="33" t="s">
        <v>1319</v>
      </c>
      <c r="C167" s="33" t="s">
        <v>1320</v>
      </c>
      <c r="D167" s="33" t="s">
        <v>1321</v>
      </c>
      <c r="E167" s="133" t="s">
        <v>1322</v>
      </c>
      <c r="F167" s="85" t="s">
        <v>1298</v>
      </c>
      <c r="G167" s="120" t="s">
        <v>1299</v>
      </c>
      <c r="H167" s="31" t="s">
        <v>171</v>
      </c>
      <c r="I167" s="31" t="s">
        <v>1300</v>
      </c>
      <c r="J167" s="159">
        <f>K167*H167</f>
        <v>205.2</v>
      </c>
      <c r="K167" s="129">
        <f>M167*I167</f>
        <v>17.099999999999998</v>
      </c>
      <c r="L167" s="64" t="s">
        <v>51</v>
      </c>
      <c r="M167" s="23">
        <v>0.95</v>
      </c>
      <c r="N167" s="87"/>
      <c r="O167" s="36" t="str">
        <f t="shared" si="13"/>
        <v/>
      </c>
      <c r="P167" s="33" t="s">
        <v>1301</v>
      </c>
      <c r="Q167" s="33" t="s">
        <v>173</v>
      </c>
      <c r="R167" s="33" t="s">
        <v>173</v>
      </c>
      <c r="S167" s="231" t="s">
        <v>1312</v>
      </c>
      <c r="T167" s="254" t="s">
        <v>1303</v>
      </c>
      <c r="U167" s="37" t="s">
        <v>1304</v>
      </c>
      <c r="V167" s="37" t="s">
        <v>1305</v>
      </c>
      <c r="W167" s="33" t="s">
        <v>1306</v>
      </c>
      <c r="X167" s="38">
        <f>'JL PRICE LIST'!P167*'JL PRICE LIST'!Q167*'JL PRICE LIST'!R167/1000000</f>
        <v>8.998136842399998E-2</v>
      </c>
    </row>
    <row r="168" spans="1:24" ht="13.2" thickBot="1" x14ac:dyDescent="0.3">
      <c r="A168" s="219" t="s">
        <v>1323</v>
      </c>
      <c r="B168" s="220"/>
      <c r="C168" s="220"/>
      <c r="D168" s="220"/>
      <c r="E168" s="220"/>
      <c r="F168" s="220"/>
      <c r="G168" s="220"/>
      <c r="H168" s="220" t="str">
        <f>LEFT(G168,3)</f>
        <v/>
      </c>
      <c r="I168" s="220" t="str">
        <f>RIGHT(G168,3)</f>
        <v/>
      </c>
      <c r="J168" s="220"/>
      <c r="K168" s="220"/>
      <c r="L168" s="220"/>
      <c r="M168" s="220"/>
      <c r="N168" s="220"/>
      <c r="O168" s="220"/>
      <c r="P168" s="220"/>
      <c r="Q168" s="220"/>
      <c r="R168" s="220"/>
      <c r="S168" s="220"/>
      <c r="T168" s="220"/>
      <c r="U168" s="220"/>
      <c r="V168" s="220"/>
      <c r="W168" s="220"/>
      <c r="X168" s="220"/>
    </row>
    <row r="169" spans="1:24" ht="13.2" thickBot="1" x14ac:dyDescent="0.3">
      <c r="A169" s="138" t="s">
        <v>1324</v>
      </c>
      <c r="B169" s="20" t="s">
        <v>1325</v>
      </c>
      <c r="C169" s="20" t="s">
        <v>62</v>
      </c>
      <c r="D169" s="20" t="s">
        <v>1326</v>
      </c>
      <c r="E169" s="77" t="s">
        <v>1327</v>
      </c>
      <c r="F169" s="73" t="s">
        <v>1328</v>
      </c>
      <c r="G169" s="64" t="s">
        <v>1258</v>
      </c>
      <c r="H169" s="21" t="str">
        <f>LEFT(G169,3)</f>
        <v xml:space="preserve">  1</v>
      </c>
      <c r="I169" s="21" t="str">
        <f>RIGHT(G169,3)</f>
        <v xml:space="preserve"> 12</v>
      </c>
      <c r="J169" s="56">
        <v>53.75</v>
      </c>
      <c r="K169" s="71">
        <v>53.75</v>
      </c>
      <c r="L169" s="64" t="s">
        <v>35</v>
      </c>
      <c r="M169" s="58">
        <f>+K169/I169</f>
        <v>4.479166666666667</v>
      </c>
      <c r="N169" s="72"/>
      <c r="O169" s="25" t="str">
        <f>IF(N169&gt;0,N169*J169,"")</f>
        <v/>
      </c>
      <c r="P169" s="20" t="s">
        <v>450</v>
      </c>
      <c r="Q169" s="20" t="s">
        <v>1329</v>
      </c>
      <c r="R169" s="20" t="s">
        <v>1330</v>
      </c>
      <c r="S169" s="230" t="s">
        <v>1331</v>
      </c>
      <c r="T169" s="253" t="s">
        <v>1332</v>
      </c>
      <c r="U169" s="131" t="s">
        <v>62</v>
      </c>
      <c r="V169" s="26" t="s">
        <v>1333</v>
      </c>
      <c r="W169" s="20" t="s">
        <v>1334</v>
      </c>
      <c r="X169" s="27">
        <f>'JL PRICE LIST'!P169*'JL PRICE LIST'!Q169*'JL PRICE LIST'!R169/1000000</f>
        <v>1.4026267222999999E-2</v>
      </c>
    </row>
    <row r="170" spans="1:24" ht="13.2" thickBot="1" x14ac:dyDescent="0.3">
      <c r="A170" s="127" t="s">
        <v>1335</v>
      </c>
      <c r="B170" s="20" t="s">
        <v>1336</v>
      </c>
      <c r="C170" s="20" t="s">
        <v>1337</v>
      </c>
      <c r="D170" s="20" t="s">
        <v>1338</v>
      </c>
      <c r="E170" s="19" t="s">
        <v>1339</v>
      </c>
      <c r="F170" s="73" t="s">
        <v>1340</v>
      </c>
      <c r="G170" s="64" t="s">
        <v>144</v>
      </c>
      <c r="H170" s="21" t="str">
        <f>LEFT(G170,3)</f>
        <v xml:space="preserve"> 12</v>
      </c>
      <c r="I170" s="21" t="str">
        <f>RIGHT(G170,3)</f>
        <v xml:space="preserve"> 12</v>
      </c>
      <c r="J170" s="56">
        <f>+K170*H170</f>
        <v>183</v>
      </c>
      <c r="K170" s="71">
        <v>15.25</v>
      </c>
      <c r="L170" s="64" t="s">
        <v>51</v>
      </c>
      <c r="M170" s="58">
        <f>+K170/I170</f>
        <v>1.2708333333333333</v>
      </c>
      <c r="N170" s="72"/>
      <c r="O170" s="25" t="str">
        <f>IF(N170&gt;0,N170*J170,"")</f>
        <v/>
      </c>
      <c r="P170" s="20" t="s">
        <v>173</v>
      </c>
      <c r="Q170" s="20" t="s">
        <v>972</v>
      </c>
      <c r="R170" s="20" t="s">
        <v>483</v>
      </c>
      <c r="S170" s="230" t="s">
        <v>1341</v>
      </c>
      <c r="T170" s="253" t="s">
        <v>1342</v>
      </c>
      <c r="U170" s="26" t="s">
        <v>1343</v>
      </c>
      <c r="V170" s="26" t="s">
        <v>1344</v>
      </c>
      <c r="W170" s="20" t="s">
        <v>377</v>
      </c>
      <c r="X170" s="27">
        <f>'JL PRICE LIST'!P170*'JL PRICE LIST'!Q170*'JL PRICE LIST'!R170/1000000</f>
        <v>3.9001212319999999E-2</v>
      </c>
    </row>
    <row r="171" spans="1:24" ht="13.2" thickBot="1" x14ac:dyDescent="0.3">
      <c r="A171" s="138" t="s">
        <v>1345</v>
      </c>
      <c r="B171" s="21" t="s">
        <v>1346</v>
      </c>
      <c r="C171" s="20" t="s">
        <v>1347</v>
      </c>
      <c r="D171" s="20" t="s">
        <v>1348</v>
      </c>
      <c r="E171" s="77" t="s">
        <v>1349</v>
      </c>
      <c r="F171" s="73" t="s">
        <v>1340</v>
      </c>
      <c r="G171" s="64" t="s">
        <v>144</v>
      </c>
      <c r="H171" s="21" t="str">
        <f>LEFT(G171,3)</f>
        <v xml:space="preserve"> 12</v>
      </c>
      <c r="I171" s="21" t="str">
        <f>RIGHT(G171,3)</f>
        <v xml:space="preserve"> 12</v>
      </c>
      <c r="J171" s="56">
        <f>+K171*H171</f>
        <v>183</v>
      </c>
      <c r="K171" s="57">
        <v>15.25</v>
      </c>
      <c r="L171" s="20" t="s">
        <v>51</v>
      </c>
      <c r="M171" s="58">
        <f>+K171/I171</f>
        <v>1.2708333333333333</v>
      </c>
      <c r="N171" s="65"/>
      <c r="O171" s="25" t="str">
        <f>IF(N171&gt;0,N171*J171,"")</f>
        <v/>
      </c>
      <c r="P171" s="20" t="s">
        <v>173</v>
      </c>
      <c r="Q171" s="20" t="s">
        <v>972</v>
      </c>
      <c r="R171" s="20" t="s">
        <v>483</v>
      </c>
      <c r="S171" s="230" t="s">
        <v>1341</v>
      </c>
      <c r="T171" s="253" t="s">
        <v>1342</v>
      </c>
      <c r="U171" s="26" t="s">
        <v>1350</v>
      </c>
      <c r="V171" s="26" t="s">
        <v>1344</v>
      </c>
      <c r="W171" s="20" t="s">
        <v>377</v>
      </c>
      <c r="X171" s="27">
        <f>'JL PRICE LIST'!P171*'JL PRICE LIST'!Q171*'JL PRICE LIST'!R171/1000000</f>
        <v>3.9001212319999999E-2</v>
      </c>
    </row>
    <row r="172" spans="1:24" ht="13.2" thickBot="1" x14ac:dyDescent="0.3">
      <c r="A172" s="138" t="s">
        <v>1351</v>
      </c>
      <c r="B172" s="21" t="s">
        <v>1352</v>
      </c>
      <c r="C172" s="21" t="s">
        <v>1353</v>
      </c>
      <c r="D172" s="21" t="s">
        <v>1354</v>
      </c>
      <c r="E172" s="77" t="s">
        <v>1355</v>
      </c>
      <c r="F172" s="73" t="s">
        <v>1356</v>
      </c>
      <c r="G172" s="21" t="s">
        <v>159</v>
      </c>
      <c r="H172" s="21" t="s">
        <v>67</v>
      </c>
      <c r="I172" s="21" t="s">
        <v>34</v>
      </c>
      <c r="J172" s="56">
        <f>K172*H172</f>
        <v>180</v>
      </c>
      <c r="K172" s="57">
        <f>M172*I172</f>
        <v>30</v>
      </c>
      <c r="L172" s="20" t="s">
        <v>805</v>
      </c>
      <c r="M172" s="58">
        <v>2.5</v>
      </c>
      <c r="N172" s="65"/>
      <c r="O172" s="25"/>
      <c r="P172" s="20"/>
      <c r="Q172" s="20"/>
      <c r="R172" s="20"/>
      <c r="S172" s="230" t="s">
        <v>1357</v>
      </c>
      <c r="T172" s="253" t="s">
        <v>1358</v>
      </c>
      <c r="U172" s="26" t="s">
        <v>1359</v>
      </c>
      <c r="V172" s="26" t="s">
        <v>1360</v>
      </c>
      <c r="W172" s="20" t="s">
        <v>1361</v>
      </c>
      <c r="X172" s="27"/>
    </row>
    <row r="173" spans="1:24" ht="13.2" thickBot="1" x14ac:dyDescent="0.3">
      <c r="A173" s="138" t="s">
        <v>1362</v>
      </c>
      <c r="B173" s="21" t="s">
        <v>1363</v>
      </c>
      <c r="C173" s="21" t="s">
        <v>1364</v>
      </c>
      <c r="D173" s="21" t="s">
        <v>1365</v>
      </c>
      <c r="E173" s="77" t="s">
        <v>1366</v>
      </c>
      <c r="F173" s="73" t="s">
        <v>1356</v>
      </c>
      <c r="G173" s="21" t="s">
        <v>159</v>
      </c>
      <c r="H173" s="21" t="s">
        <v>67</v>
      </c>
      <c r="I173" s="21" t="s">
        <v>34</v>
      </c>
      <c r="J173" s="56">
        <f>K173*H173</f>
        <v>180</v>
      </c>
      <c r="K173" s="57">
        <f>M173*I173</f>
        <v>30</v>
      </c>
      <c r="L173" s="20" t="s">
        <v>805</v>
      </c>
      <c r="M173" s="58">
        <v>2.5</v>
      </c>
      <c r="N173" s="65"/>
      <c r="O173" s="25"/>
      <c r="P173" s="20"/>
      <c r="Q173" s="20"/>
      <c r="R173" s="20"/>
      <c r="S173" s="230" t="s">
        <v>1357</v>
      </c>
      <c r="T173" s="253" t="s">
        <v>1358</v>
      </c>
      <c r="U173" s="26" t="s">
        <v>1359</v>
      </c>
      <c r="V173" s="26" t="s">
        <v>1360</v>
      </c>
      <c r="W173" s="20" t="s">
        <v>1361</v>
      </c>
      <c r="X173" s="27"/>
    </row>
    <row r="174" spans="1:24" ht="13.2" thickBot="1" x14ac:dyDescent="0.3">
      <c r="A174" s="138" t="s">
        <v>1367</v>
      </c>
      <c r="B174" s="20" t="s">
        <v>1368</v>
      </c>
      <c r="C174" s="20" t="s">
        <v>1369</v>
      </c>
      <c r="D174" s="20" t="s">
        <v>1370</v>
      </c>
      <c r="E174" s="77" t="s">
        <v>1371</v>
      </c>
      <c r="F174" s="73" t="s">
        <v>481</v>
      </c>
      <c r="G174" s="68" t="s">
        <v>247</v>
      </c>
      <c r="H174" s="21" t="s">
        <v>34</v>
      </c>
      <c r="I174" s="21" t="s">
        <v>34</v>
      </c>
      <c r="J174" s="159">
        <f>+K174*H174</f>
        <v>183</v>
      </c>
      <c r="K174" s="129">
        <v>15.25</v>
      </c>
      <c r="L174" s="64" t="s">
        <v>51</v>
      </c>
      <c r="M174" s="23">
        <f>+K174/I174</f>
        <v>1.2708333333333333</v>
      </c>
      <c r="N174" s="72"/>
      <c r="O174" s="25"/>
      <c r="P174" s="20" t="s">
        <v>1372</v>
      </c>
      <c r="Q174" s="20" t="s">
        <v>807</v>
      </c>
      <c r="R174" s="20" t="s">
        <v>1373</v>
      </c>
      <c r="S174" s="230" t="s">
        <v>1374</v>
      </c>
      <c r="T174" s="253" t="s">
        <v>1375</v>
      </c>
      <c r="U174" s="131" t="s">
        <v>1376</v>
      </c>
      <c r="V174" s="26" t="s">
        <v>1377</v>
      </c>
      <c r="W174" s="20" t="s">
        <v>377</v>
      </c>
      <c r="X174" s="27">
        <f>'JL PRICE LIST'!P174*'JL PRICE LIST'!Q174*'JL PRICE LIST'!R174/1000000</f>
        <v>4.0650160635000009E-2</v>
      </c>
    </row>
    <row r="175" spans="1:24" ht="13.2" thickBot="1" x14ac:dyDescent="0.3">
      <c r="A175" s="138" t="s">
        <v>1378</v>
      </c>
      <c r="B175" s="21" t="s">
        <v>1379</v>
      </c>
      <c r="C175" s="20" t="s">
        <v>1380</v>
      </c>
      <c r="D175" s="20" t="s">
        <v>1381</v>
      </c>
      <c r="E175" s="77" t="s">
        <v>1382</v>
      </c>
      <c r="F175" s="73" t="s">
        <v>1383</v>
      </c>
      <c r="G175" s="64" t="s">
        <v>110</v>
      </c>
      <c r="H175" s="21" t="str">
        <f>LEFT(G175,3)</f>
        <v>8/1</v>
      </c>
      <c r="I175" s="21" t="str">
        <f>RIGHT(G175,3)</f>
        <v>/12</v>
      </c>
      <c r="J175" s="56">
        <v>240</v>
      </c>
      <c r="K175" s="57">
        <f>J175/8</f>
        <v>30</v>
      </c>
      <c r="L175" s="20" t="s">
        <v>51</v>
      </c>
      <c r="M175" s="58">
        <f>K175/12</f>
        <v>2.5</v>
      </c>
      <c r="N175" s="65"/>
      <c r="O175" s="25"/>
      <c r="P175" s="20" t="s">
        <v>359</v>
      </c>
      <c r="Q175" s="20" t="s">
        <v>1384</v>
      </c>
      <c r="R175" s="20" t="s">
        <v>395</v>
      </c>
      <c r="S175" s="230" t="s">
        <v>1385</v>
      </c>
      <c r="T175" s="253" t="s">
        <v>1386</v>
      </c>
      <c r="U175" s="26" t="s">
        <v>1387</v>
      </c>
      <c r="V175" s="26" t="s">
        <v>1388</v>
      </c>
      <c r="W175" s="20" t="s">
        <v>1190</v>
      </c>
      <c r="X175" s="27">
        <f>'JL PRICE LIST'!P175*'JL PRICE LIST'!Q175*'JL PRICE LIST'!R175/1000000</f>
        <v>8.6277891959999995E-3</v>
      </c>
    </row>
    <row r="176" spans="1:24" ht="13.2" thickBot="1" x14ac:dyDescent="0.3">
      <c r="A176" s="137" t="s">
        <v>1389</v>
      </c>
      <c r="B176" s="43" t="s">
        <v>1390</v>
      </c>
      <c r="C176" s="43" t="s">
        <v>1391</v>
      </c>
      <c r="D176" s="43" t="s">
        <v>1392</v>
      </c>
      <c r="E176" s="158" t="s">
        <v>1393</v>
      </c>
      <c r="F176" s="80" t="s">
        <v>1383</v>
      </c>
      <c r="G176" s="117" t="s">
        <v>110</v>
      </c>
      <c r="H176" s="41" t="s">
        <v>97</v>
      </c>
      <c r="I176" s="41" t="s">
        <v>34</v>
      </c>
      <c r="J176" s="51">
        <v>240</v>
      </c>
      <c r="K176" s="52">
        <f>J176/8</f>
        <v>30</v>
      </c>
      <c r="L176" s="43" t="s">
        <v>51</v>
      </c>
      <c r="M176" s="53">
        <f>K176/12</f>
        <v>2.5</v>
      </c>
      <c r="N176" s="83"/>
      <c r="O176" s="46"/>
      <c r="P176" s="43" t="s">
        <v>1394</v>
      </c>
      <c r="Q176" s="43" t="s">
        <v>1395</v>
      </c>
      <c r="R176" s="43" t="s">
        <v>1396</v>
      </c>
      <c r="S176" s="232" t="s">
        <v>1385</v>
      </c>
      <c r="T176" s="255" t="s">
        <v>1386</v>
      </c>
      <c r="U176" s="47" t="s">
        <v>1387</v>
      </c>
      <c r="V176" s="47" t="s">
        <v>1388</v>
      </c>
      <c r="W176" s="43" t="s">
        <v>1190</v>
      </c>
      <c r="X176" s="27">
        <f>'JL PRICE LIST'!P176*'JL PRICE LIST'!Q176*'JL PRICE LIST'!R176/1000000</f>
        <v>1.8479184653999996E-2</v>
      </c>
    </row>
    <row r="177" spans="1:24" ht="13.2" thickBot="1" x14ac:dyDescent="0.3">
      <c r="A177" s="139" t="s">
        <v>1397</v>
      </c>
      <c r="B177" s="33" t="s">
        <v>1398</v>
      </c>
      <c r="C177" s="33" t="s">
        <v>1399</v>
      </c>
      <c r="D177" s="33" t="s">
        <v>1400</v>
      </c>
      <c r="E177" s="140" t="s">
        <v>1401</v>
      </c>
      <c r="F177" s="85" t="s">
        <v>683</v>
      </c>
      <c r="G177" s="120" t="s">
        <v>144</v>
      </c>
      <c r="H177" s="31" t="str">
        <f>LEFT(G177,3)</f>
        <v xml:space="preserve"> 12</v>
      </c>
      <c r="I177" s="31" t="str">
        <f>RIGHT(G177,3)</f>
        <v xml:space="preserve"> 12</v>
      </c>
      <c r="J177" s="113">
        <f>+K177*H177</f>
        <v>183</v>
      </c>
      <c r="K177" s="106">
        <v>15.25</v>
      </c>
      <c r="L177" s="33" t="s">
        <v>51</v>
      </c>
      <c r="M177" s="108">
        <f>+K177/I177</f>
        <v>1.2708333333333333</v>
      </c>
      <c r="N177" s="166"/>
      <c r="O177" s="36" t="str">
        <f>IF(N177&gt;0,N177*J177,"")</f>
        <v/>
      </c>
      <c r="P177" s="33" t="s">
        <v>187</v>
      </c>
      <c r="Q177" s="33" t="s">
        <v>174</v>
      </c>
      <c r="R177" s="33" t="s">
        <v>173</v>
      </c>
      <c r="S177" s="231" t="s">
        <v>1402</v>
      </c>
      <c r="T177" s="254" t="s">
        <v>1403</v>
      </c>
      <c r="U177" s="37" t="s">
        <v>1404</v>
      </c>
      <c r="V177" s="37" t="s">
        <v>1405</v>
      </c>
      <c r="W177" s="33" t="s">
        <v>1406</v>
      </c>
      <c r="X177" s="38">
        <f>'JL PRICE LIST'!P177*'JL PRICE LIST'!Q177*'JL PRICE LIST'!R177/1000000</f>
        <v>9.8060190976000008E-2</v>
      </c>
    </row>
    <row r="178" spans="1:24" ht="13.2" thickBot="1" x14ac:dyDescent="0.3">
      <c r="A178" s="219" t="s">
        <v>1407</v>
      </c>
      <c r="B178" s="220"/>
      <c r="C178" s="220"/>
      <c r="D178" s="220"/>
      <c r="E178" s="220"/>
      <c r="F178" s="220"/>
      <c r="G178" s="220"/>
      <c r="H178" s="220"/>
      <c r="I178" s="220"/>
      <c r="J178" s="220"/>
      <c r="K178" s="220"/>
      <c r="L178" s="220"/>
      <c r="M178" s="220"/>
      <c r="N178" s="220"/>
      <c r="O178" s="220"/>
      <c r="P178" s="220"/>
      <c r="Q178" s="220"/>
      <c r="R178" s="220"/>
      <c r="S178" s="220"/>
      <c r="T178" s="220"/>
      <c r="U178" s="220"/>
      <c r="V178" s="220"/>
      <c r="W178" s="220"/>
      <c r="X178" s="220"/>
    </row>
    <row r="179" spans="1:24" ht="13.2" thickBot="1" x14ac:dyDescent="0.3">
      <c r="A179" s="88" t="s">
        <v>1408</v>
      </c>
      <c r="B179" s="91" t="s">
        <v>1409</v>
      </c>
      <c r="C179" s="91" t="s">
        <v>1410</v>
      </c>
      <c r="D179" s="91" t="s">
        <v>1411</v>
      </c>
      <c r="E179" s="167" t="s">
        <v>1412</v>
      </c>
      <c r="F179" s="89" t="s">
        <v>1413</v>
      </c>
      <c r="G179" s="92" t="s">
        <v>1414</v>
      </c>
      <c r="H179" s="168" t="s">
        <v>171</v>
      </c>
      <c r="I179" s="168" t="s">
        <v>1415</v>
      </c>
      <c r="J179" s="51">
        <v>360</v>
      </c>
      <c r="K179" s="118">
        <v>30</v>
      </c>
      <c r="L179" s="169" t="s">
        <v>51</v>
      </c>
      <c r="M179" s="53">
        <f>K179/I179</f>
        <v>1.25</v>
      </c>
      <c r="N179" s="43"/>
      <c r="O179" s="46" t="str">
        <f>IF(N179&gt;0,N179*J179,"")</f>
        <v/>
      </c>
      <c r="P179" s="91" t="s">
        <v>1416</v>
      </c>
      <c r="Q179" s="91" t="s">
        <v>1417</v>
      </c>
      <c r="R179" s="91" t="s">
        <v>1418</v>
      </c>
      <c r="S179" s="240" t="s">
        <v>1419</v>
      </c>
      <c r="T179" s="265" t="s">
        <v>1420</v>
      </c>
      <c r="U179" s="47" t="s">
        <v>1421</v>
      </c>
      <c r="V179" s="170" t="s">
        <v>1422</v>
      </c>
      <c r="W179" s="91" t="s">
        <v>1423</v>
      </c>
      <c r="X179" s="48">
        <f>'JL PRICE LIST'!P179*'JL PRICE LIST'!Q179*'JL PRICE LIST'!R179/1000000</f>
        <v>1.1991375E-2</v>
      </c>
    </row>
    <row r="180" spans="1:24" ht="13.2" thickBot="1" x14ac:dyDescent="0.3">
      <c r="A180" s="171" t="s">
        <v>1424</v>
      </c>
      <c r="B180" s="21" t="s">
        <v>62</v>
      </c>
      <c r="C180" s="98" t="s">
        <v>1425</v>
      </c>
      <c r="D180" s="21" t="s">
        <v>62</v>
      </c>
      <c r="E180" s="174" t="s">
        <v>1426</v>
      </c>
      <c r="F180" s="97"/>
      <c r="G180" s="99" t="s">
        <v>1427</v>
      </c>
      <c r="H180" s="173" t="s">
        <v>1428</v>
      </c>
      <c r="I180" s="173" t="s">
        <v>1429</v>
      </c>
      <c r="J180" s="56">
        <f>+K180*H180</f>
        <v>85.86</v>
      </c>
      <c r="K180" s="71">
        <v>14.31</v>
      </c>
      <c r="L180" s="99" t="s">
        <v>900</v>
      </c>
      <c r="M180" s="58">
        <f t="shared" ref="M180:M187" si="14">+K180/I180</f>
        <v>9.9375000000000005E-2</v>
      </c>
      <c r="N180" s="20"/>
      <c r="O180" s="25" t="str">
        <f>IF(N180&gt;0,N180*J180,"")</f>
        <v/>
      </c>
      <c r="P180" s="98" t="s">
        <v>901</v>
      </c>
      <c r="Q180" s="98" t="s">
        <v>902</v>
      </c>
      <c r="R180" s="98" t="s">
        <v>903</v>
      </c>
      <c r="S180" s="235" t="s">
        <v>1430</v>
      </c>
      <c r="T180" s="259" t="s">
        <v>905</v>
      </c>
      <c r="U180" s="26" t="s">
        <v>62</v>
      </c>
      <c r="V180" s="100" t="s">
        <v>1431</v>
      </c>
      <c r="W180" s="98" t="s">
        <v>907</v>
      </c>
      <c r="X180" s="27">
        <f>'JL PRICE LIST'!P180*'JL PRICE LIST'!Q180*'JL PRICE LIST'!R180/1000000</f>
        <v>2.9205307079999999E-2</v>
      </c>
    </row>
    <row r="181" spans="1:24" ht="13.2" thickBot="1" x14ac:dyDescent="0.3">
      <c r="A181" s="171" t="s">
        <v>1432</v>
      </c>
      <c r="B181" s="98" t="s">
        <v>1433</v>
      </c>
      <c r="C181" s="98" t="s">
        <v>62</v>
      </c>
      <c r="D181" s="98" t="s">
        <v>1434</v>
      </c>
      <c r="E181" s="172" t="s">
        <v>1435</v>
      </c>
      <c r="F181" s="96" t="s">
        <v>1041</v>
      </c>
      <c r="G181" s="99" t="s">
        <v>1258</v>
      </c>
      <c r="H181" s="173" t="s">
        <v>1259</v>
      </c>
      <c r="I181" s="173" t="s">
        <v>171</v>
      </c>
      <c r="J181" s="56">
        <v>22.2</v>
      </c>
      <c r="K181" s="71">
        <v>22.2</v>
      </c>
      <c r="L181" s="99" t="s">
        <v>35</v>
      </c>
      <c r="M181" s="58">
        <f t="shared" si="14"/>
        <v>1.8499999999999999</v>
      </c>
      <c r="N181" s="20"/>
      <c r="O181" s="25" t="str">
        <f>IF(N181&gt;0,N181*J181,"")</f>
        <v/>
      </c>
      <c r="P181" s="98" t="s">
        <v>359</v>
      </c>
      <c r="Q181" s="98" t="s">
        <v>1436</v>
      </c>
      <c r="R181" s="98" t="s">
        <v>483</v>
      </c>
      <c r="S181" s="235" t="s">
        <v>1437</v>
      </c>
      <c r="T181" s="259" t="s">
        <v>1438</v>
      </c>
      <c r="U181" s="26" t="s">
        <v>1439</v>
      </c>
      <c r="V181" s="100" t="s">
        <v>1440</v>
      </c>
      <c r="W181" s="98" t="s">
        <v>351</v>
      </c>
      <c r="X181" s="27">
        <f>'JL PRICE LIST'!P181*'JL PRICE LIST'!Q181*'JL PRICE LIST'!R181/1000000</f>
        <v>1.8107705720000002E-2</v>
      </c>
    </row>
    <row r="182" spans="1:24" ht="13.2" thickBot="1" x14ac:dyDescent="0.3">
      <c r="A182" s="94" t="s">
        <v>1441</v>
      </c>
      <c r="B182" s="98" t="s">
        <v>1442</v>
      </c>
      <c r="C182" s="98" t="s">
        <v>1443</v>
      </c>
      <c r="D182" s="98" t="s">
        <v>1444</v>
      </c>
      <c r="E182" s="95" t="s">
        <v>1445</v>
      </c>
      <c r="F182" s="96" t="s">
        <v>1446</v>
      </c>
      <c r="G182" s="99" t="s">
        <v>1447</v>
      </c>
      <c r="H182" s="98" t="s">
        <v>34</v>
      </c>
      <c r="I182" s="98" t="s">
        <v>307</v>
      </c>
      <c r="J182" s="198">
        <v>348.48</v>
      </c>
      <c r="K182" s="204">
        <v>29.04</v>
      </c>
      <c r="L182" s="205" t="s">
        <v>51</v>
      </c>
      <c r="M182" s="200">
        <f t="shared" si="14"/>
        <v>1.8149999999999999</v>
      </c>
      <c r="N182" s="72"/>
      <c r="O182" s="25" t="str">
        <f>IF(N182&gt;0,N182*J182,"")</f>
        <v/>
      </c>
      <c r="P182" s="98" t="s">
        <v>187</v>
      </c>
      <c r="Q182" s="98" t="s">
        <v>1448</v>
      </c>
      <c r="R182" s="98" t="s">
        <v>210</v>
      </c>
      <c r="S182" s="235" t="s">
        <v>1449</v>
      </c>
      <c r="T182" s="259" t="s">
        <v>1450</v>
      </c>
      <c r="U182" s="26" t="s">
        <v>1451</v>
      </c>
      <c r="V182" s="100" t="s">
        <v>1452</v>
      </c>
      <c r="W182" s="98" t="s">
        <v>561</v>
      </c>
      <c r="X182" s="27">
        <f>'JL PRICE LIST'!P182*'JL PRICE LIST'!Q182*'JL PRICE LIST'!R182/1000000</f>
        <v>7.6699653052000008E-2</v>
      </c>
    </row>
    <row r="183" spans="1:24" ht="13.2" thickBot="1" x14ac:dyDescent="0.3">
      <c r="A183" s="94" t="s">
        <v>1453</v>
      </c>
      <c r="B183" s="98" t="s">
        <v>1454</v>
      </c>
      <c r="C183" s="98" t="s">
        <v>1455</v>
      </c>
      <c r="D183" s="98" t="s">
        <v>1456</v>
      </c>
      <c r="E183" s="95" t="s">
        <v>1457</v>
      </c>
      <c r="F183" s="96" t="s">
        <v>1446</v>
      </c>
      <c r="G183" s="99" t="s">
        <v>1447</v>
      </c>
      <c r="H183" s="98" t="s">
        <v>34</v>
      </c>
      <c r="I183" s="98" t="s">
        <v>307</v>
      </c>
      <c r="J183" s="198">
        <v>348.48</v>
      </c>
      <c r="K183" s="204">
        <v>29.04</v>
      </c>
      <c r="L183" s="205" t="s">
        <v>51</v>
      </c>
      <c r="M183" s="200">
        <f t="shared" si="14"/>
        <v>1.8149999999999999</v>
      </c>
      <c r="N183" s="20"/>
      <c r="O183" s="25" t="str">
        <f>IF(N183&gt;0,N183*J183,"")</f>
        <v/>
      </c>
      <c r="P183" s="98" t="s">
        <v>187</v>
      </c>
      <c r="Q183" s="98" t="s">
        <v>1448</v>
      </c>
      <c r="R183" s="98" t="s">
        <v>210</v>
      </c>
      <c r="S183" s="235" t="s">
        <v>1458</v>
      </c>
      <c r="T183" s="259" t="s">
        <v>1450</v>
      </c>
      <c r="U183" s="26" t="s">
        <v>1451</v>
      </c>
      <c r="V183" s="100" t="s">
        <v>1452</v>
      </c>
      <c r="W183" s="98" t="s">
        <v>561</v>
      </c>
      <c r="X183" s="27">
        <f>'JL PRICE LIST'!P183*'JL PRICE LIST'!Q183*'JL PRICE LIST'!R183/1000000</f>
        <v>7.6699653052000008E-2</v>
      </c>
    </row>
    <row r="184" spans="1:24" ht="24.6" thickBot="1" x14ac:dyDescent="0.3">
      <c r="A184" s="101" t="s">
        <v>1459</v>
      </c>
      <c r="B184" s="105" t="s">
        <v>1460</v>
      </c>
      <c r="C184" s="105" t="s">
        <v>1461</v>
      </c>
      <c r="D184" s="105" t="s">
        <v>1462</v>
      </c>
      <c r="E184" s="102" t="s">
        <v>1463</v>
      </c>
      <c r="F184" s="103" t="s">
        <v>567</v>
      </c>
      <c r="G184" s="175" t="s">
        <v>1464</v>
      </c>
      <c r="H184" s="105" t="s">
        <v>201</v>
      </c>
      <c r="I184" s="105" t="s">
        <v>1043</v>
      </c>
      <c r="J184" s="159">
        <v>70.400000000000006</v>
      </c>
      <c r="K184" s="129">
        <f>J184/4</f>
        <v>17.600000000000001</v>
      </c>
      <c r="L184" s="193" t="s">
        <v>51</v>
      </c>
      <c r="M184" s="23">
        <f t="shared" si="14"/>
        <v>0.88000000000000012</v>
      </c>
      <c r="N184" s="33"/>
      <c r="O184" s="36"/>
      <c r="P184" s="105"/>
      <c r="Q184" s="105"/>
      <c r="R184" s="105"/>
      <c r="S184" s="236"/>
      <c r="T184" s="260"/>
      <c r="U184" s="37"/>
      <c r="V184" s="109"/>
      <c r="W184" s="105"/>
      <c r="X184" s="38"/>
    </row>
    <row r="185" spans="1:24" ht="24.6" thickBot="1" x14ac:dyDescent="0.3">
      <c r="A185" s="101" t="s">
        <v>1465</v>
      </c>
      <c r="B185" s="105" t="s">
        <v>1466</v>
      </c>
      <c r="C185" s="105" t="s">
        <v>1467</v>
      </c>
      <c r="D185" s="105" t="s">
        <v>1468</v>
      </c>
      <c r="E185" s="102" t="s">
        <v>1469</v>
      </c>
      <c r="F185" s="103" t="s">
        <v>567</v>
      </c>
      <c r="G185" s="175" t="s">
        <v>1464</v>
      </c>
      <c r="H185" s="105" t="s">
        <v>201</v>
      </c>
      <c r="I185" s="105" t="s">
        <v>1043</v>
      </c>
      <c r="J185" s="159">
        <v>70.400000000000006</v>
      </c>
      <c r="K185" s="129">
        <f>J185/4</f>
        <v>17.600000000000001</v>
      </c>
      <c r="L185" s="193" t="s">
        <v>51</v>
      </c>
      <c r="M185" s="23">
        <f t="shared" si="14"/>
        <v>0.88000000000000012</v>
      </c>
      <c r="N185" s="33"/>
      <c r="O185" s="36"/>
      <c r="P185" s="105"/>
      <c r="Q185" s="105"/>
      <c r="R185" s="105"/>
      <c r="S185" s="236" t="s">
        <v>1470</v>
      </c>
      <c r="T185" s="260" t="s">
        <v>1470</v>
      </c>
      <c r="U185" s="37"/>
      <c r="V185" s="109"/>
      <c r="W185" s="105"/>
      <c r="X185" s="38"/>
    </row>
    <row r="186" spans="1:24" ht="24.6" thickBot="1" x14ac:dyDescent="0.3">
      <c r="A186" s="101" t="s">
        <v>1471</v>
      </c>
      <c r="B186" s="105" t="s">
        <v>1472</v>
      </c>
      <c r="C186" s="105" t="s">
        <v>1473</v>
      </c>
      <c r="D186" s="105" t="s">
        <v>1474</v>
      </c>
      <c r="E186" s="102" t="s">
        <v>1475</v>
      </c>
      <c r="F186" s="103" t="s">
        <v>567</v>
      </c>
      <c r="G186" s="175" t="s">
        <v>1464</v>
      </c>
      <c r="H186" s="105" t="s">
        <v>201</v>
      </c>
      <c r="I186" s="105" t="s">
        <v>1043</v>
      </c>
      <c r="J186" s="159">
        <v>70.400000000000006</v>
      </c>
      <c r="K186" s="129">
        <f>J186/4</f>
        <v>17.600000000000001</v>
      </c>
      <c r="L186" s="193" t="s">
        <v>51</v>
      </c>
      <c r="M186" s="23">
        <f t="shared" si="14"/>
        <v>0.88000000000000012</v>
      </c>
      <c r="N186" s="33"/>
      <c r="O186" s="36"/>
      <c r="P186" s="105"/>
      <c r="Q186" s="105"/>
      <c r="R186" s="105"/>
      <c r="S186" s="236"/>
      <c r="T186" s="260"/>
      <c r="U186" s="37"/>
      <c r="V186" s="109"/>
      <c r="W186" s="105"/>
      <c r="X186" s="38"/>
    </row>
    <row r="187" spans="1:24" ht="24.6" thickBot="1" x14ac:dyDescent="0.3">
      <c r="A187" s="101" t="s">
        <v>1476</v>
      </c>
      <c r="B187" s="105" t="s">
        <v>1477</v>
      </c>
      <c r="C187" s="105" t="s">
        <v>1478</v>
      </c>
      <c r="D187" s="105" t="s">
        <v>1479</v>
      </c>
      <c r="E187" s="102" t="s">
        <v>1480</v>
      </c>
      <c r="F187" s="103" t="s">
        <v>567</v>
      </c>
      <c r="G187" s="175" t="s">
        <v>1464</v>
      </c>
      <c r="H187" s="105" t="s">
        <v>201</v>
      </c>
      <c r="I187" s="105" t="s">
        <v>1043</v>
      </c>
      <c r="J187" s="159">
        <v>70.400000000000006</v>
      </c>
      <c r="K187" s="129">
        <f>J187/4</f>
        <v>17.600000000000001</v>
      </c>
      <c r="L187" s="193" t="s">
        <v>51</v>
      </c>
      <c r="M187" s="23">
        <f t="shared" si="14"/>
        <v>0.88000000000000012</v>
      </c>
      <c r="N187" s="33"/>
      <c r="O187" s="36"/>
      <c r="P187" s="105"/>
      <c r="Q187" s="105"/>
      <c r="R187" s="105"/>
      <c r="S187" s="236"/>
      <c r="T187" s="260"/>
      <c r="U187" s="37"/>
      <c r="V187" s="109"/>
      <c r="W187" s="105"/>
      <c r="X187" s="38"/>
    </row>
    <row r="188" spans="1:24" ht="13.2" thickBot="1" x14ac:dyDescent="0.3">
      <c r="A188" s="219" t="s">
        <v>1481</v>
      </c>
      <c r="B188" s="220"/>
      <c r="C188" s="220"/>
      <c r="D188" s="220"/>
      <c r="E188" s="220"/>
      <c r="F188" s="220"/>
      <c r="G188" s="220"/>
      <c r="H188" s="220"/>
      <c r="I188" s="220"/>
      <c r="J188" s="220"/>
      <c r="K188" s="220"/>
      <c r="L188" s="220"/>
      <c r="M188" s="220"/>
      <c r="N188" s="220"/>
      <c r="O188" s="220"/>
      <c r="P188" s="220"/>
      <c r="Q188" s="220"/>
      <c r="R188" s="220"/>
      <c r="S188" s="220"/>
      <c r="T188" s="220"/>
      <c r="U188" s="220"/>
      <c r="V188" s="220"/>
      <c r="W188" s="220"/>
      <c r="X188" s="220"/>
    </row>
    <row r="189" spans="1:24" ht="13.2" thickBot="1" x14ac:dyDescent="0.3">
      <c r="A189" s="171" t="s">
        <v>1482</v>
      </c>
      <c r="B189" s="98" t="s">
        <v>1483</v>
      </c>
      <c r="C189" s="98" t="s">
        <v>1484</v>
      </c>
      <c r="D189" s="98" t="s">
        <v>1485</v>
      </c>
      <c r="E189" s="172" t="s">
        <v>1486</v>
      </c>
      <c r="F189" s="96" t="s">
        <v>125</v>
      </c>
      <c r="G189" s="99" t="s">
        <v>1414</v>
      </c>
      <c r="H189" s="173" t="s">
        <v>171</v>
      </c>
      <c r="I189" s="173" t="s">
        <v>1415</v>
      </c>
      <c r="J189" s="56">
        <f>H189*K189</f>
        <v>362.88</v>
      </c>
      <c r="K189" s="71">
        <f>I189*M189</f>
        <v>30.240000000000002</v>
      </c>
      <c r="L189" s="99" t="s">
        <v>51</v>
      </c>
      <c r="M189" s="200">
        <v>1.26</v>
      </c>
      <c r="N189" s="20"/>
      <c r="O189" s="25" t="str">
        <f>IF(N189&gt;0,N189*J189,"")</f>
        <v/>
      </c>
      <c r="P189" s="98" t="s">
        <v>506</v>
      </c>
      <c r="Q189" s="98" t="s">
        <v>1372</v>
      </c>
      <c r="R189" s="98" t="s">
        <v>1260</v>
      </c>
      <c r="S189" s="235" t="s">
        <v>1487</v>
      </c>
      <c r="T189" s="259" t="s">
        <v>1488</v>
      </c>
      <c r="U189" s="26" t="s">
        <v>1489</v>
      </c>
      <c r="V189" s="100" t="s">
        <v>1490</v>
      </c>
      <c r="W189" s="98" t="s">
        <v>230</v>
      </c>
      <c r="X189" s="27">
        <f>'JL PRICE LIST'!P189*'JL PRICE LIST'!Q189*'JL PRICE LIST'!R189/1000000</f>
        <v>3.9144599130000013E-2</v>
      </c>
    </row>
    <row r="190" spans="1:24" ht="13.2" thickBot="1" x14ac:dyDescent="0.3">
      <c r="A190" s="171" t="s">
        <v>1491</v>
      </c>
      <c r="B190" s="98" t="s">
        <v>1492</v>
      </c>
      <c r="C190" s="98" t="s">
        <v>1493</v>
      </c>
      <c r="D190" s="98" t="s">
        <v>1485</v>
      </c>
      <c r="E190" s="172" t="s">
        <v>1494</v>
      </c>
      <c r="F190" s="96" t="s">
        <v>125</v>
      </c>
      <c r="G190" s="99" t="s">
        <v>144</v>
      </c>
      <c r="H190" s="173" t="s">
        <v>34</v>
      </c>
      <c r="I190" s="173" t="s">
        <v>34</v>
      </c>
      <c r="J190" s="56">
        <f>H190*K190</f>
        <v>181.44</v>
      </c>
      <c r="K190" s="71">
        <f>H190*M190</f>
        <v>15.120000000000001</v>
      </c>
      <c r="L190" s="99" t="s">
        <v>51</v>
      </c>
      <c r="M190" s="58">
        <v>1.26</v>
      </c>
      <c r="N190" s="20"/>
      <c r="O190" s="25"/>
      <c r="P190" s="98"/>
      <c r="Q190" s="98"/>
      <c r="R190" s="98"/>
      <c r="S190" s="235"/>
      <c r="T190" s="259"/>
      <c r="U190" s="26"/>
      <c r="V190" s="100"/>
      <c r="W190" s="98" t="s">
        <v>1495</v>
      </c>
      <c r="X190" s="27">
        <f>'JL PRICE LIST'!P190*'JL PRICE LIST'!Q190*'JL PRICE LIST'!R190/1000000</f>
        <v>0</v>
      </c>
    </row>
    <row r="191" spans="1:24" ht="24.6" thickBot="1" x14ac:dyDescent="0.3">
      <c r="A191" s="171" t="s">
        <v>1496</v>
      </c>
      <c r="B191" s="98" t="s">
        <v>1497</v>
      </c>
      <c r="C191" s="98"/>
      <c r="D191" s="98" t="s">
        <v>1498</v>
      </c>
      <c r="E191" s="172" t="s">
        <v>1499</v>
      </c>
      <c r="F191" s="96" t="s">
        <v>581</v>
      </c>
      <c r="G191" s="173" t="s">
        <v>582</v>
      </c>
      <c r="H191" s="173" t="s">
        <v>33</v>
      </c>
      <c r="I191" s="173" t="s">
        <v>307</v>
      </c>
      <c r="J191" s="56">
        <f>M191*I191</f>
        <v>17.600000000000001</v>
      </c>
      <c r="K191" s="71"/>
      <c r="L191" s="99" t="s">
        <v>805</v>
      </c>
      <c r="M191" s="58">
        <v>1.1000000000000001</v>
      </c>
      <c r="N191" s="20"/>
      <c r="O191" s="25"/>
      <c r="P191" s="98" t="s">
        <v>1500</v>
      </c>
      <c r="Q191" s="98" t="s">
        <v>67</v>
      </c>
      <c r="R191" s="98" t="s">
        <v>1501</v>
      </c>
      <c r="S191" s="235" t="s">
        <v>1502</v>
      </c>
      <c r="T191" s="259" t="s">
        <v>1503</v>
      </c>
      <c r="U191" s="26"/>
      <c r="V191" s="100" t="s">
        <v>1504</v>
      </c>
      <c r="W191" s="98" t="s">
        <v>1505</v>
      </c>
      <c r="X191" s="27">
        <f>'JL PRICE LIST'!P191*'JL PRICE LIST'!Q191*'JL PRICE LIST'!R191/1000000</f>
        <v>2.6219999999999998E-4</v>
      </c>
    </row>
    <row r="192" spans="1:24" ht="24.6" thickBot="1" x14ac:dyDescent="0.3">
      <c r="A192" s="171" t="s">
        <v>1506</v>
      </c>
      <c r="B192" s="98" t="s">
        <v>1507</v>
      </c>
      <c r="C192" s="98"/>
      <c r="D192" s="98" t="s">
        <v>1508</v>
      </c>
      <c r="E192" s="172" t="s">
        <v>1509</v>
      </c>
      <c r="F192" s="96" t="s">
        <v>581</v>
      </c>
      <c r="G192" s="173" t="s">
        <v>582</v>
      </c>
      <c r="H192" s="173" t="s">
        <v>33</v>
      </c>
      <c r="I192" s="173" t="s">
        <v>307</v>
      </c>
      <c r="J192" s="56">
        <f>M192*I192</f>
        <v>17.600000000000001</v>
      </c>
      <c r="K192" s="71"/>
      <c r="L192" s="99" t="s">
        <v>805</v>
      </c>
      <c r="M192" s="58">
        <v>1.1000000000000001</v>
      </c>
      <c r="N192" s="20"/>
      <c r="O192" s="25"/>
      <c r="P192" s="98" t="s">
        <v>1500</v>
      </c>
      <c r="Q192" s="98" t="s">
        <v>67</v>
      </c>
      <c r="R192" s="98" t="s">
        <v>1501</v>
      </c>
      <c r="S192" s="235" t="s">
        <v>1502</v>
      </c>
      <c r="T192" s="259" t="s">
        <v>1503</v>
      </c>
      <c r="U192" s="26"/>
      <c r="V192" s="100" t="s">
        <v>1504</v>
      </c>
      <c r="W192" s="98" t="s">
        <v>1505</v>
      </c>
      <c r="X192" s="27">
        <f>'JL PRICE LIST'!P192*'JL PRICE LIST'!Q192*'JL PRICE LIST'!R192/1000000</f>
        <v>2.6219999999999998E-4</v>
      </c>
    </row>
    <row r="193" spans="1:24" ht="24.6" thickBot="1" x14ac:dyDescent="0.3">
      <c r="A193" s="171" t="s">
        <v>1510</v>
      </c>
      <c r="B193" s="98" t="s">
        <v>1511</v>
      </c>
      <c r="C193" s="98"/>
      <c r="D193" s="98" t="s">
        <v>1512</v>
      </c>
      <c r="E193" s="172" t="s">
        <v>1513</v>
      </c>
      <c r="F193" s="96" t="s">
        <v>581</v>
      </c>
      <c r="G193" s="173" t="s">
        <v>582</v>
      </c>
      <c r="H193" s="173" t="s">
        <v>33</v>
      </c>
      <c r="I193" s="173" t="s">
        <v>307</v>
      </c>
      <c r="J193" s="56">
        <f>M193*I193</f>
        <v>17.600000000000001</v>
      </c>
      <c r="K193" s="71"/>
      <c r="L193" s="99" t="s">
        <v>805</v>
      </c>
      <c r="M193" s="58">
        <v>1.1000000000000001</v>
      </c>
      <c r="N193" s="20"/>
      <c r="O193" s="25"/>
      <c r="P193" s="98" t="s">
        <v>1500</v>
      </c>
      <c r="Q193" s="98" t="s">
        <v>67</v>
      </c>
      <c r="R193" s="98" t="s">
        <v>1501</v>
      </c>
      <c r="S193" s="235" t="s">
        <v>1502</v>
      </c>
      <c r="T193" s="259" t="s">
        <v>1503</v>
      </c>
      <c r="U193" s="26"/>
      <c r="V193" s="100" t="s">
        <v>1504</v>
      </c>
      <c r="W193" s="98" t="s">
        <v>1505</v>
      </c>
      <c r="X193" s="27">
        <f>'JL PRICE LIST'!P193*'JL PRICE LIST'!Q193*'JL PRICE LIST'!R193/1000000</f>
        <v>2.6219999999999998E-4</v>
      </c>
    </row>
    <row r="194" spans="1:24" ht="24.6" thickBot="1" x14ac:dyDescent="0.3">
      <c r="A194" s="171" t="s">
        <v>1514</v>
      </c>
      <c r="B194" s="98" t="s">
        <v>1515</v>
      </c>
      <c r="C194" s="98"/>
      <c r="D194" s="98" t="s">
        <v>1516</v>
      </c>
      <c r="E194" s="172" t="s">
        <v>1517</v>
      </c>
      <c r="F194" s="96" t="s">
        <v>581</v>
      </c>
      <c r="G194" s="173" t="s">
        <v>582</v>
      </c>
      <c r="H194" s="173" t="s">
        <v>33</v>
      </c>
      <c r="I194" s="173" t="s">
        <v>307</v>
      </c>
      <c r="J194" s="56">
        <f>M194*I194</f>
        <v>17.600000000000001</v>
      </c>
      <c r="K194" s="71"/>
      <c r="L194" s="99" t="s">
        <v>805</v>
      </c>
      <c r="M194" s="58">
        <v>1.1000000000000001</v>
      </c>
      <c r="N194" s="20"/>
      <c r="O194" s="25"/>
      <c r="P194" s="98" t="s">
        <v>1500</v>
      </c>
      <c r="Q194" s="98" t="s">
        <v>67</v>
      </c>
      <c r="R194" s="98" t="s">
        <v>1501</v>
      </c>
      <c r="S194" s="235" t="s">
        <v>1502</v>
      </c>
      <c r="T194" s="259" t="s">
        <v>1503</v>
      </c>
      <c r="U194" s="26"/>
      <c r="V194" s="100" t="s">
        <v>1504</v>
      </c>
      <c r="W194" s="98" t="s">
        <v>1505</v>
      </c>
      <c r="X194" s="27">
        <f>'JL PRICE LIST'!P194*'JL PRICE LIST'!Q194*'JL PRICE LIST'!R194/1000000</f>
        <v>2.6219999999999998E-4</v>
      </c>
    </row>
    <row r="195" spans="1:24" ht="13.2" thickBot="1" x14ac:dyDescent="0.3">
      <c r="A195" s="137" t="s">
        <v>1518</v>
      </c>
      <c r="B195" s="41" t="s">
        <v>1519</v>
      </c>
      <c r="C195" s="41" t="s">
        <v>1520</v>
      </c>
      <c r="D195" s="41" t="s">
        <v>1521</v>
      </c>
      <c r="E195" s="157" t="s">
        <v>1522</v>
      </c>
      <c r="F195" s="80" t="s">
        <v>1127</v>
      </c>
      <c r="G195" s="117" t="s">
        <v>1523</v>
      </c>
      <c r="H195" s="41" t="s">
        <v>1428</v>
      </c>
      <c r="I195" s="43" t="s">
        <v>50</v>
      </c>
      <c r="J195" s="51">
        <f>+K195*H195</f>
        <v>106.56</v>
      </c>
      <c r="K195" s="123">
        <v>17.760000000000002</v>
      </c>
      <c r="L195" s="111" t="s">
        <v>51</v>
      </c>
      <c r="M195" s="53">
        <f>+K195/I195</f>
        <v>0.7400000000000001</v>
      </c>
      <c r="N195" s="83"/>
      <c r="O195" s="46" t="str">
        <f>IF(N195&gt;0,N195*J195,"")</f>
        <v/>
      </c>
      <c r="P195" s="43" t="s">
        <v>1524</v>
      </c>
      <c r="Q195" s="43" t="s">
        <v>1525</v>
      </c>
      <c r="R195" s="43" t="s">
        <v>1198</v>
      </c>
      <c r="S195" s="232" t="s">
        <v>1526</v>
      </c>
      <c r="T195" s="255" t="s">
        <v>1527</v>
      </c>
      <c r="U195" s="47" t="s">
        <v>1528</v>
      </c>
      <c r="V195" s="47" t="s">
        <v>1529</v>
      </c>
      <c r="W195" s="43" t="s">
        <v>1530</v>
      </c>
      <c r="X195" s="48">
        <f>'JL PRICE LIST'!P195*'JL PRICE LIST'!Q195*'JL PRICE LIST'!R195/1000000</f>
        <v>2.1615822E-2</v>
      </c>
    </row>
    <row r="196" spans="1:24" ht="13.2" thickBot="1" x14ac:dyDescent="0.3">
      <c r="A196" s="138" t="s">
        <v>1531</v>
      </c>
      <c r="B196" s="20" t="s">
        <v>1532</v>
      </c>
      <c r="C196" s="21" t="s">
        <v>1533</v>
      </c>
      <c r="D196" s="21" t="s">
        <v>1534</v>
      </c>
      <c r="E196" s="141" t="s">
        <v>1535</v>
      </c>
      <c r="F196" s="63" t="s">
        <v>1170</v>
      </c>
      <c r="G196" s="64" t="s">
        <v>1523</v>
      </c>
      <c r="H196" s="21" t="s">
        <v>1428</v>
      </c>
      <c r="I196" s="20" t="s">
        <v>50</v>
      </c>
      <c r="J196" s="56">
        <f>+K196*H196</f>
        <v>106.56</v>
      </c>
      <c r="K196" s="129">
        <v>17.760000000000002</v>
      </c>
      <c r="L196" s="63" t="s">
        <v>51</v>
      </c>
      <c r="M196" s="58">
        <f>+K196/I196</f>
        <v>0.7400000000000001</v>
      </c>
      <c r="N196" s="72"/>
      <c r="O196" s="25" t="str">
        <f>IF(N196&gt;0,N196*J196,"")</f>
        <v/>
      </c>
      <c r="P196" s="20" t="s">
        <v>1524</v>
      </c>
      <c r="Q196" s="20" t="s">
        <v>1525</v>
      </c>
      <c r="R196" s="20" t="s">
        <v>1198</v>
      </c>
      <c r="S196" s="230" t="s">
        <v>1526</v>
      </c>
      <c r="T196" s="253" t="s">
        <v>1527</v>
      </c>
      <c r="U196" s="26" t="s">
        <v>1528</v>
      </c>
      <c r="V196" s="26" t="s">
        <v>1536</v>
      </c>
      <c r="W196" s="20" t="s">
        <v>1530</v>
      </c>
      <c r="X196" s="27">
        <f>'JL PRICE LIST'!P196*'JL PRICE LIST'!Q196*'JL PRICE LIST'!R196/1000000</f>
        <v>2.1615822E-2</v>
      </c>
    </row>
    <row r="197" spans="1:24" ht="13.2" thickBot="1" x14ac:dyDescent="0.3">
      <c r="A197" s="139" t="s">
        <v>1537</v>
      </c>
      <c r="B197" s="31" t="s">
        <v>1538</v>
      </c>
      <c r="C197" s="31" t="s">
        <v>1539</v>
      </c>
      <c r="D197" s="31" t="s">
        <v>1540</v>
      </c>
      <c r="E197" s="144" t="s">
        <v>1541</v>
      </c>
      <c r="F197" s="85" t="s">
        <v>1542</v>
      </c>
      <c r="G197" s="120" t="s">
        <v>1543</v>
      </c>
      <c r="H197" s="31" t="s">
        <v>171</v>
      </c>
      <c r="I197" s="33" t="s">
        <v>1544</v>
      </c>
      <c r="J197" s="113">
        <f>+K197*H197</f>
        <v>146.88</v>
      </c>
      <c r="K197" s="134">
        <v>12.24</v>
      </c>
      <c r="L197" s="114" t="s">
        <v>51</v>
      </c>
      <c r="M197" s="108">
        <f>+K197/I197</f>
        <v>0.17</v>
      </c>
      <c r="N197" s="87"/>
      <c r="O197" s="36" t="str">
        <f>IF(N197&gt;0,N197*J197,"")</f>
        <v/>
      </c>
      <c r="P197" s="33" t="s">
        <v>1545</v>
      </c>
      <c r="Q197" s="33" t="s">
        <v>210</v>
      </c>
      <c r="R197" s="33" t="s">
        <v>1546</v>
      </c>
      <c r="S197" s="231" t="s">
        <v>1547</v>
      </c>
      <c r="T197" s="254" t="s">
        <v>1548</v>
      </c>
      <c r="U197" s="37" t="s">
        <v>1549</v>
      </c>
      <c r="V197" s="37" t="s">
        <v>1550</v>
      </c>
      <c r="W197" s="33" t="s">
        <v>377</v>
      </c>
      <c r="X197" s="38">
        <f>'JL PRICE LIST'!P197*'JL PRICE LIST'!Q197*'JL PRICE LIST'!R197/1000000</f>
        <v>3.5047688603999996E-2</v>
      </c>
    </row>
    <row r="198" spans="1:24" ht="13.2" thickBot="1" x14ac:dyDescent="0.3">
      <c r="A198" s="219" t="s">
        <v>1551</v>
      </c>
      <c r="B198" s="220"/>
      <c r="C198" s="220"/>
      <c r="D198" s="220"/>
      <c r="E198" s="220"/>
      <c r="F198" s="220"/>
      <c r="G198" s="220"/>
      <c r="H198" s="220"/>
      <c r="I198" s="220"/>
      <c r="J198" s="220"/>
      <c r="K198" s="220"/>
      <c r="L198" s="220"/>
      <c r="M198" s="220"/>
      <c r="N198" s="220"/>
      <c r="O198" s="220"/>
      <c r="P198" s="220"/>
      <c r="Q198" s="220"/>
      <c r="R198" s="220"/>
      <c r="S198" s="220"/>
      <c r="T198" s="220"/>
      <c r="U198" s="220"/>
      <c r="V198" s="220"/>
      <c r="W198" s="220"/>
      <c r="X198" s="220"/>
    </row>
    <row r="199" spans="1:24" ht="13.2" thickBot="1" x14ac:dyDescent="0.3">
      <c r="A199" s="176" t="s">
        <v>1552</v>
      </c>
      <c r="B199" s="41" t="s">
        <v>1553</v>
      </c>
      <c r="C199" s="43" t="s">
        <v>62</v>
      </c>
      <c r="D199" s="43" t="s">
        <v>62</v>
      </c>
      <c r="E199" s="158" t="s">
        <v>1554</v>
      </c>
      <c r="F199" s="111" t="s">
        <v>1555</v>
      </c>
      <c r="G199" s="117" t="s">
        <v>1556</v>
      </c>
      <c r="H199" s="43" t="s">
        <v>33</v>
      </c>
      <c r="I199" s="43" t="s">
        <v>1557</v>
      </c>
      <c r="J199" s="51">
        <v>44.5</v>
      </c>
      <c r="K199" s="51">
        <v>44.5</v>
      </c>
      <c r="L199" s="111" t="s">
        <v>35</v>
      </c>
      <c r="M199" s="53" t="s">
        <v>62</v>
      </c>
      <c r="N199" s="111"/>
      <c r="O199" s="46"/>
      <c r="P199" s="43" t="s">
        <v>209</v>
      </c>
      <c r="Q199" s="43" t="s">
        <v>1558</v>
      </c>
      <c r="R199" s="43" t="s">
        <v>1559</v>
      </c>
      <c r="S199" s="232" t="s">
        <v>1560</v>
      </c>
      <c r="T199" s="255" t="s">
        <v>1561</v>
      </c>
      <c r="U199" s="126" t="s">
        <v>62</v>
      </c>
      <c r="V199" s="47" t="s">
        <v>1562</v>
      </c>
      <c r="W199" s="43" t="s">
        <v>1563</v>
      </c>
      <c r="X199" s="48">
        <f>'JL PRICE LIST'!P199*'JL PRICE LIST'!Q199*'JL PRICE LIST'!R199/1000000</f>
        <v>1.7900145048000003E-2</v>
      </c>
    </row>
    <row r="200" spans="1:24" ht="13.2" thickBot="1" x14ac:dyDescent="0.3">
      <c r="A200" s="160" t="s">
        <v>1564</v>
      </c>
      <c r="B200" s="21" t="s">
        <v>1565</v>
      </c>
      <c r="C200" s="21" t="s">
        <v>62</v>
      </c>
      <c r="D200" s="21" t="s">
        <v>62</v>
      </c>
      <c r="E200" s="77" t="s">
        <v>1566</v>
      </c>
      <c r="F200" s="63" t="s">
        <v>1555</v>
      </c>
      <c r="G200" s="64" t="s">
        <v>1556</v>
      </c>
      <c r="H200" s="20" t="s">
        <v>33</v>
      </c>
      <c r="I200" s="20" t="s">
        <v>1557</v>
      </c>
      <c r="J200" s="56">
        <v>38.5</v>
      </c>
      <c r="K200" s="56">
        <v>38.5</v>
      </c>
      <c r="L200" s="63" t="s">
        <v>35</v>
      </c>
      <c r="M200" s="58" t="s">
        <v>62</v>
      </c>
      <c r="N200" s="63"/>
      <c r="O200" s="25"/>
      <c r="P200" s="20" t="s">
        <v>209</v>
      </c>
      <c r="Q200" s="20" t="s">
        <v>1558</v>
      </c>
      <c r="R200" s="20" t="s">
        <v>1559</v>
      </c>
      <c r="S200" s="230" t="s">
        <v>1560</v>
      </c>
      <c r="T200" s="253" t="s">
        <v>1561</v>
      </c>
      <c r="U200" s="131" t="s">
        <v>62</v>
      </c>
      <c r="V200" s="26" t="s">
        <v>1562</v>
      </c>
      <c r="W200" s="20" t="s">
        <v>1563</v>
      </c>
      <c r="X200" s="27">
        <f>'JL PRICE LIST'!P200*'JL PRICE LIST'!Q200*'JL PRICE LIST'!R200/1000000</f>
        <v>1.7900145048000003E-2</v>
      </c>
    </row>
    <row r="201" spans="1:24" ht="13.2" thickBot="1" x14ac:dyDescent="0.3">
      <c r="A201" s="160" t="s">
        <v>1567</v>
      </c>
      <c r="B201" s="21" t="s">
        <v>1568</v>
      </c>
      <c r="C201" s="21" t="s">
        <v>62</v>
      </c>
      <c r="D201" s="21" t="s">
        <v>62</v>
      </c>
      <c r="E201" s="77" t="s">
        <v>1569</v>
      </c>
      <c r="F201" s="63"/>
      <c r="G201" s="64" t="s">
        <v>1570</v>
      </c>
      <c r="H201" s="20" t="s">
        <v>33</v>
      </c>
      <c r="I201" s="20" t="s">
        <v>1571</v>
      </c>
      <c r="J201" s="159">
        <v>42.53</v>
      </c>
      <c r="K201" s="159">
        <v>42.53</v>
      </c>
      <c r="L201" s="63" t="s">
        <v>35</v>
      </c>
      <c r="M201" s="23" t="s">
        <v>62</v>
      </c>
      <c r="N201" s="63"/>
      <c r="O201" s="25"/>
      <c r="P201" s="20" t="s">
        <v>209</v>
      </c>
      <c r="Q201" s="20" t="s">
        <v>1558</v>
      </c>
      <c r="R201" s="20" t="s">
        <v>1559</v>
      </c>
      <c r="S201" s="230" t="s">
        <v>1572</v>
      </c>
      <c r="T201" s="253" t="s">
        <v>1561</v>
      </c>
      <c r="U201" s="131" t="s">
        <v>62</v>
      </c>
      <c r="V201" s="26" t="s">
        <v>1573</v>
      </c>
      <c r="W201" s="20" t="s">
        <v>351</v>
      </c>
      <c r="X201" s="27">
        <f>'JL PRICE LIST'!P201*'JL PRICE LIST'!Q201*'JL PRICE LIST'!R201/1000000</f>
        <v>1.7900145048000003E-2</v>
      </c>
    </row>
    <row r="202" spans="1:24" ht="13.2" thickBot="1" x14ac:dyDescent="0.3">
      <c r="A202" s="160" t="s">
        <v>1574</v>
      </c>
      <c r="B202" s="21" t="s">
        <v>1575</v>
      </c>
      <c r="C202" s="21" t="s">
        <v>62</v>
      </c>
      <c r="D202" s="21" t="s">
        <v>62</v>
      </c>
      <c r="E202" s="77" t="s">
        <v>1576</v>
      </c>
      <c r="F202" s="63" t="s">
        <v>1577</v>
      </c>
      <c r="G202" s="64" t="s">
        <v>1556</v>
      </c>
      <c r="H202" s="20" t="s">
        <v>33</v>
      </c>
      <c r="I202" s="20" t="s">
        <v>1557</v>
      </c>
      <c r="J202" s="56">
        <v>38</v>
      </c>
      <c r="K202" s="56">
        <v>38</v>
      </c>
      <c r="L202" s="63" t="s">
        <v>35</v>
      </c>
      <c r="M202" s="58" t="s">
        <v>62</v>
      </c>
      <c r="N202" s="63"/>
      <c r="O202" s="25"/>
      <c r="P202" s="20" t="s">
        <v>209</v>
      </c>
      <c r="Q202" s="20" t="s">
        <v>1558</v>
      </c>
      <c r="R202" s="20" t="s">
        <v>1559</v>
      </c>
      <c r="S202" s="230" t="s">
        <v>1572</v>
      </c>
      <c r="T202" s="253" t="s">
        <v>1561</v>
      </c>
      <c r="U202" s="131" t="s">
        <v>62</v>
      </c>
      <c r="V202" s="26" t="s">
        <v>1562</v>
      </c>
      <c r="W202" s="20" t="s">
        <v>1563</v>
      </c>
      <c r="X202" s="27">
        <f>'JL PRICE LIST'!P202*'JL PRICE LIST'!Q202*'JL PRICE LIST'!R202/1000000</f>
        <v>1.7900145048000003E-2</v>
      </c>
    </row>
    <row r="203" spans="1:24" ht="13.2" thickBot="1" x14ac:dyDescent="0.3">
      <c r="A203" s="160" t="s">
        <v>1578</v>
      </c>
      <c r="B203" s="21" t="s">
        <v>1579</v>
      </c>
      <c r="C203" s="21" t="s">
        <v>62</v>
      </c>
      <c r="D203" s="21" t="s">
        <v>62</v>
      </c>
      <c r="E203" s="77" t="s">
        <v>1580</v>
      </c>
      <c r="F203" s="63" t="s">
        <v>1581</v>
      </c>
      <c r="G203" s="64" t="s">
        <v>1582</v>
      </c>
      <c r="H203" s="20" t="s">
        <v>33</v>
      </c>
      <c r="I203" s="20" t="s">
        <v>1583</v>
      </c>
      <c r="J203" s="159">
        <v>54.34</v>
      </c>
      <c r="K203" s="159">
        <v>54.34</v>
      </c>
      <c r="L203" s="63" t="s">
        <v>35</v>
      </c>
      <c r="M203" s="23" t="s">
        <v>62</v>
      </c>
      <c r="N203" s="63"/>
      <c r="O203" s="25"/>
      <c r="P203" s="20" t="s">
        <v>175</v>
      </c>
      <c r="Q203" s="20" t="s">
        <v>1584</v>
      </c>
      <c r="R203" s="20" t="s">
        <v>1585</v>
      </c>
      <c r="S203" s="230" t="s">
        <v>1586</v>
      </c>
      <c r="T203" s="253" t="s">
        <v>1587</v>
      </c>
      <c r="U203" s="131" t="s">
        <v>62</v>
      </c>
      <c r="V203" s="26" t="s">
        <v>1588</v>
      </c>
      <c r="W203" s="20" t="s">
        <v>1563</v>
      </c>
      <c r="X203" s="27">
        <f>'JL PRICE LIST'!P203*'JL PRICE LIST'!Q203*'JL PRICE LIST'!R203/1000000</f>
        <v>1.9874434470000001E-2</v>
      </c>
    </row>
    <row r="204" spans="1:24" ht="13.2" thickBot="1" x14ac:dyDescent="0.3">
      <c r="A204" s="160" t="s">
        <v>1589</v>
      </c>
      <c r="B204" s="21" t="s">
        <v>1590</v>
      </c>
      <c r="C204" s="21" t="s">
        <v>62</v>
      </c>
      <c r="D204" s="21" t="s">
        <v>62</v>
      </c>
      <c r="E204" s="77" t="s">
        <v>1591</v>
      </c>
      <c r="F204" s="63" t="s">
        <v>1592</v>
      </c>
      <c r="G204" s="64" t="s">
        <v>1593</v>
      </c>
      <c r="H204" s="20" t="s">
        <v>33</v>
      </c>
      <c r="I204" s="20" t="s">
        <v>33</v>
      </c>
      <c r="J204" s="56">
        <v>45</v>
      </c>
      <c r="K204" s="56">
        <v>45</v>
      </c>
      <c r="L204" s="63" t="s">
        <v>35</v>
      </c>
      <c r="M204" s="58" t="s">
        <v>62</v>
      </c>
      <c r="N204" s="63"/>
      <c r="O204" s="25"/>
      <c r="P204" s="20" t="s">
        <v>1585</v>
      </c>
      <c r="Q204" s="20" t="s">
        <v>1594</v>
      </c>
      <c r="R204" s="20" t="s">
        <v>175</v>
      </c>
      <c r="S204" s="230" t="s">
        <v>1595</v>
      </c>
      <c r="T204" s="253" t="s">
        <v>1596</v>
      </c>
      <c r="U204" s="131" t="s">
        <v>62</v>
      </c>
      <c r="V204" s="26" t="s">
        <v>1597</v>
      </c>
      <c r="W204" s="20" t="s">
        <v>1563</v>
      </c>
      <c r="X204" s="27">
        <f>'JL PRICE LIST'!P204*'JL PRICE LIST'!Q204*'JL PRICE LIST'!R204/1000000</f>
        <v>1.9849414200000002E-2</v>
      </c>
    </row>
    <row r="205" spans="1:24" ht="13.2" thickBot="1" x14ac:dyDescent="0.3">
      <c r="A205" s="160" t="s">
        <v>1598</v>
      </c>
      <c r="B205" s="21" t="s">
        <v>1599</v>
      </c>
      <c r="C205" s="21" t="s">
        <v>62</v>
      </c>
      <c r="D205" s="21" t="s">
        <v>62</v>
      </c>
      <c r="E205" s="77" t="s">
        <v>1600</v>
      </c>
      <c r="F205" s="63" t="s">
        <v>1601</v>
      </c>
      <c r="G205" s="68" t="s">
        <v>1602</v>
      </c>
      <c r="H205" s="20" t="s">
        <v>33</v>
      </c>
      <c r="I205" s="20" t="s">
        <v>33</v>
      </c>
      <c r="J205" s="56">
        <v>55.5</v>
      </c>
      <c r="K205" s="56">
        <v>55.5</v>
      </c>
      <c r="L205" s="63" t="s">
        <v>35</v>
      </c>
      <c r="M205" s="58" t="s">
        <v>62</v>
      </c>
      <c r="N205" s="177"/>
      <c r="O205" s="21"/>
      <c r="P205" s="20" t="s">
        <v>209</v>
      </c>
      <c r="Q205" s="20" t="s">
        <v>1558</v>
      </c>
      <c r="R205" s="20" t="s">
        <v>1559</v>
      </c>
      <c r="S205" s="230" t="s">
        <v>1560</v>
      </c>
      <c r="T205" s="253" t="s">
        <v>1561</v>
      </c>
      <c r="U205" s="131" t="s">
        <v>62</v>
      </c>
      <c r="V205" s="26" t="s">
        <v>1603</v>
      </c>
      <c r="W205" s="20" t="s">
        <v>1563</v>
      </c>
      <c r="X205" s="20" t="s">
        <v>1604</v>
      </c>
    </row>
    <row r="206" spans="1:24" ht="13.2" thickBot="1" x14ac:dyDescent="0.3">
      <c r="A206" s="160" t="s">
        <v>1605</v>
      </c>
      <c r="B206" s="21" t="s">
        <v>1606</v>
      </c>
      <c r="C206" s="21" t="s">
        <v>62</v>
      </c>
      <c r="D206" s="21" t="s">
        <v>62</v>
      </c>
      <c r="E206" s="19" t="s">
        <v>1607</v>
      </c>
      <c r="F206" s="63" t="s">
        <v>1608</v>
      </c>
      <c r="G206" s="68" t="s">
        <v>1609</v>
      </c>
      <c r="H206" s="20" t="s">
        <v>33</v>
      </c>
      <c r="I206" s="20" t="s">
        <v>33</v>
      </c>
      <c r="J206" s="56">
        <v>39</v>
      </c>
      <c r="K206" s="56">
        <v>39</v>
      </c>
      <c r="L206" s="63" t="s">
        <v>35</v>
      </c>
      <c r="M206" s="58" t="s">
        <v>62</v>
      </c>
      <c r="N206" s="177"/>
      <c r="O206" s="21"/>
      <c r="P206" s="20" t="s">
        <v>209</v>
      </c>
      <c r="Q206" s="20" t="s">
        <v>1558</v>
      </c>
      <c r="R206" s="20" t="s">
        <v>1559</v>
      </c>
      <c r="S206" s="230" t="s">
        <v>1560</v>
      </c>
      <c r="T206" s="253" t="s">
        <v>1561</v>
      </c>
      <c r="U206" s="131" t="s">
        <v>62</v>
      </c>
      <c r="V206" s="26" t="s">
        <v>1610</v>
      </c>
      <c r="W206" s="20" t="s">
        <v>1563</v>
      </c>
      <c r="X206" s="20" t="s">
        <v>1604</v>
      </c>
    </row>
    <row r="207" spans="1:24" ht="13.2" thickBot="1" x14ac:dyDescent="0.3">
      <c r="A207" s="160" t="s">
        <v>1611</v>
      </c>
      <c r="B207" s="21" t="s">
        <v>1612</v>
      </c>
      <c r="C207" s="21" t="s">
        <v>62</v>
      </c>
      <c r="D207" s="21" t="s">
        <v>62</v>
      </c>
      <c r="E207" s="19" t="s">
        <v>1613</v>
      </c>
      <c r="F207" s="63" t="s">
        <v>1614</v>
      </c>
      <c r="G207" s="68" t="s">
        <v>1609</v>
      </c>
      <c r="H207" s="20" t="s">
        <v>33</v>
      </c>
      <c r="I207" s="20" t="s">
        <v>33</v>
      </c>
      <c r="J207" s="159">
        <v>42.53</v>
      </c>
      <c r="K207" s="159">
        <v>42.53</v>
      </c>
      <c r="L207" s="63" t="s">
        <v>35</v>
      </c>
      <c r="M207" s="23" t="s">
        <v>62</v>
      </c>
      <c r="N207" s="177"/>
      <c r="O207" s="21"/>
      <c r="P207" s="20" t="s">
        <v>209</v>
      </c>
      <c r="Q207" s="20" t="s">
        <v>1558</v>
      </c>
      <c r="R207" s="20" t="s">
        <v>1559</v>
      </c>
      <c r="S207" s="230" t="s">
        <v>1572</v>
      </c>
      <c r="T207" s="253" t="s">
        <v>1561</v>
      </c>
      <c r="U207" s="131" t="s">
        <v>62</v>
      </c>
      <c r="V207" s="26" t="s">
        <v>1615</v>
      </c>
      <c r="W207" s="20" t="s">
        <v>1563</v>
      </c>
      <c r="X207" s="20" t="s">
        <v>1604</v>
      </c>
    </row>
    <row r="208" spans="1:24" ht="13.2" thickBot="1" x14ac:dyDescent="0.3">
      <c r="A208" s="160" t="s">
        <v>1616</v>
      </c>
      <c r="B208" s="21" t="s">
        <v>1617</v>
      </c>
      <c r="C208" s="21" t="s">
        <v>62</v>
      </c>
      <c r="D208" s="21" t="s">
        <v>62</v>
      </c>
      <c r="E208" s="27" t="s">
        <v>1618</v>
      </c>
      <c r="F208" s="63" t="s">
        <v>1619</v>
      </c>
      <c r="G208" s="68" t="s">
        <v>1620</v>
      </c>
      <c r="H208" s="20" t="s">
        <v>33</v>
      </c>
      <c r="I208" s="20" t="s">
        <v>33</v>
      </c>
      <c r="J208" s="56">
        <v>38.5</v>
      </c>
      <c r="K208" s="56">
        <v>38.5</v>
      </c>
      <c r="L208" s="63" t="s">
        <v>35</v>
      </c>
      <c r="M208" s="58" t="s">
        <v>62</v>
      </c>
      <c r="N208" s="177"/>
      <c r="O208" s="21"/>
      <c r="P208" s="20" t="s">
        <v>209</v>
      </c>
      <c r="Q208" s="20" t="s">
        <v>1558</v>
      </c>
      <c r="R208" s="20" t="s">
        <v>1559</v>
      </c>
      <c r="S208" s="230" t="s">
        <v>1560</v>
      </c>
      <c r="T208" s="253" t="s">
        <v>1561</v>
      </c>
      <c r="U208" s="131" t="s">
        <v>62</v>
      </c>
      <c r="V208" s="26" t="s">
        <v>1621</v>
      </c>
      <c r="W208" s="20" t="s">
        <v>1563</v>
      </c>
      <c r="X208" s="20" t="s">
        <v>1604</v>
      </c>
    </row>
    <row r="209" spans="1:24" ht="13.2" thickBot="1" x14ac:dyDescent="0.3">
      <c r="A209" s="160" t="s">
        <v>1622</v>
      </c>
      <c r="B209" s="21" t="s">
        <v>1623</v>
      </c>
      <c r="C209" s="21" t="s">
        <v>62</v>
      </c>
      <c r="D209" s="21" t="s">
        <v>62</v>
      </c>
      <c r="E209" s="27" t="s">
        <v>1624</v>
      </c>
      <c r="F209" s="63" t="s">
        <v>1625</v>
      </c>
      <c r="G209" s="68" t="s">
        <v>1626</v>
      </c>
      <c r="H209" s="20" t="s">
        <v>33</v>
      </c>
      <c r="I209" s="20" t="s">
        <v>1627</v>
      </c>
      <c r="J209" s="56">
        <v>39</v>
      </c>
      <c r="K209" s="56">
        <v>39</v>
      </c>
      <c r="L209" s="63" t="s">
        <v>35</v>
      </c>
      <c r="M209" s="58" t="s">
        <v>62</v>
      </c>
      <c r="N209" s="177"/>
      <c r="O209" s="21"/>
      <c r="P209" s="20" t="s">
        <v>209</v>
      </c>
      <c r="Q209" s="20" t="s">
        <v>1558</v>
      </c>
      <c r="R209" s="20" t="s">
        <v>1559</v>
      </c>
      <c r="S209" s="230" t="s">
        <v>1628</v>
      </c>
      <c r="T209" s="253" t="s">
        <v>1561</v>
      </c>
      <c r="U209" s="131" t="s">
        <v>62</v>
      </c>
      <c r="V209" s="26" t="s">
        <v>1629</v>
      </c>
      <c r="W209" s="20" t="s">
        <v>1563</v>
      </c>
      <c r="X209" s="20" t="s">
        <v>1604</v>
      </c>
    </row>
    <row r="210" spans="1:24" ht="13.2" thickBot="1" x14ac:dyDescent="0.3">
      <c r="A210" s="160" t="s">
        <v>1630</v>
      </c>
      <c r="B210" s="21" t="s">
        <v>1631</v>
      </c>
      <c r="C210" s="21" t="s">
        <v>62</v>
      </c>
      <c r="D210" s="21" t="s">
        <v>62</v>
      </c>
      <c r="E210" s="27" t="s">
        <v>1632</v>
      </c>
      <c r="F210" s="63" t="s">
        <v>1633</v>
      </c>
      <c r="G210" s="64" t="s">
        <v>1634</v>
      </c>
      <c r="H210" s="20" t="s">
        <v>33</v>
      </c>
      <c r="I210" s="20" t="s">
        <v>1635</v>
      </c>
      <c r="J210" s="159">
        <v>73.5</v>
      </c>
      <c r="K210" s="159">
        <v>73.5</v>
      </c>
      <c r="L210" s="63" t="s">
        <v>35</v>
      </c>
      <c r="M210" s="23" t="s">
        <v>62</v>
      </c>
      <c r="N210" s="63"/>
      <c r="O210" s="25"/>
      <c r="P210" s="20" t="s">
        <v>1559</v>
      </c>
      <c r="Q210" s="20" t="s">
        <v>1525</v>
      </c>
      <c r="R210" s="20" t="s">
        <v>209</v>
      </c>
      <c r="S210" s="230" t="s">
        <v>1636</v>
      </c>
      <c r="T210" s="253" t="s">
        <v>1637</v>
      </c>
      <c r="U210" s="131" t="s">
        <v>62</v>
      </c>
      <c r="V210" s="26" t="s">
        <v>1638</v>
      </c>
      <c r="W210" s="20" t="s">
        <v>1563</v>
      </c>
      <c r="X210" s="27">
        <f>'JL PRICE LIST'!P210*'JL PRICE LIST'!Q210*'JL PRICE LIST'!R210/1000000</f>
        <v>1.7907701039999998E-2</v>
      </c>
    </row>
    <row r="211" spans="1:24" ht="13.2" thickBot="1" x14ac:dyDescent="0.3">
      <c r="A211" s="160" t="s">
        <v>1639</v>
      </c>
      <c r="B211" s="21" t="s">
        <v>1640</v>
      </c>
      <c r="C211" s="21" t="s">
        <v>62</v>
      </c>
      <c r="D211" s="21" t="s">
        <v>62</v>
      </c>
      <c r="E211" s="27" t="s">
        <v>1641</v>
      </c>
      <c r="F211" s="63" t="s">
        <v>1642</v>
      </c>
      <c r="G211" s="64" t="s">
        <v>1643</v>
      </c>
      <c r="H211" s="20" t="s">
        <v>33</v>
      </c>
      <c r="I211" s="20" t="s">
        <v>1644</v>
      </c>
      <c r="J211" s="56">
        <v>64</v>
      </c>
      <c r="K211" s="56">
        <v>64</v>
      </c>
      <c r="L211" s="63" t="s">
        <v>35</v>
      </c>
      <c r="M211" s="58" t="s">
        <v>62</v>
      </c>
      <c r="N211" s="63"/>
      <c r="O211" s="25"/>
      <c r="P211" s="20" t="s">
        <v>1559</v>
      </c>
      <c r="Q211" s="20" t="s">
        <v>1525</v>
      </c>
      <c r="R211" s="20" t="s">
        <v>209</v>
      </c>
      <c r="S211" s="230" t="s">
        <v>1645</v>
      </c>
      <c r="T211" s="253" t="s">
        <v>1637</v>
      </c>
      <c r="U211" s="131" t="s">
        <v>62</v>
      </c>
      <c r="V211" s="26" t="s">
        <v>1638</v>
      </c>
      <c r="W211" s="20" t="s">
        <v>1563</v>
      </c>
      <c r="X211" s="27">
        <f>'JL PRICE LIST'!P211*'JL PRICE LIST'!Q211*'JL PRICE LIST'!R211/1000000</f>
        <v>1.7907701039999998E-2</v>
      </c>
    </row>
    <row r="212" spans="1:24" ht="13.2" thickBot="1" x14ac:dyDescent="0.3">
      <c r="A212" s="160" t="s">
        <v>1646</v>
      </c>
      <c r="B212" s="20" t="s">
        <v>1647</v>
      </c>
      <c r="C212" s="21" t="s">
        <v>62</v>
      </c>
      <c r="D212" s="21" t="s">
        <v>62</v>
      </c>
      <c r="E212" s="27" t="s">
        <v>1648</v>
      </c>
      <c r="F212" s="63" t="s">
        <v>1649</v>
      </c>
      <c r="G212" s="63" t="s">
        <v>1650</v>
      </c>
      <c r="H212" s="20" t="s">
        <v>33</v>
      </c>
      <c r="I212" s="20" t="s">
        <v>1651</v>
      </c>
      <c r="J212" s="56">
        <v>48.5</v>
      </c>
      <c r="K212" s="56">
        <v>48.5</v>
      </c>
      <c r="L212" s="63" t="s">
        <v>35</v>
      </c>
      <c r="M212" s="58" t="s">
        <v>62</v>
      </c>
      <c r="N212" s="63"/>
      <c r="O212" s="25"/>
      <c r="P212" s="20" t="s">
        <v>1585</v>
      </c>
      <c r="Q212" s="20" t="s">
        <v>1594</v>
      </c>
      <c r="R212" s="20" t="s">
        <v>175</v>
      </c>
      <c r="S212" s="230" t="s">
        <v>1652</v>
      </c>
      <c r="T212" s="253" t="s">
        <v>1596</v>
      </c>
      <c r="U212" s="131" t="s">
        <v>62</v>
      </c>
      <c r="V212" s="26" t="s">
        <v>1653</v>
      </c>
      <c r="W212" s="20" t="s">
        <v>1563</v>
      </c>
      <c r="X212" s="27">
        <f>'JL PRICE LIST'!P212*'JL PRICE LIST'!Q212*'JL PRICE LIST'!R212/1000000</f>
        <v>1.9849414200000002E-2</v>
      </c>
    </row>
    <row r="213" spans="1:24" ht="13.2" thickBot="1" x14ac:dyDescent="0.3">
      <c r="A213" s="160" t="s">
        <v>1654</v>
      </c>
      <c r="B213" s="21" t="s">
        <v>1655</v>
      </c>
      <c r="C213" s="21" t="s">
        <v>62</v>
      </c>
      <c r="D213" s="21" t="s">
        <v>62</v>
      </c>
      <c r="E213" s="27" t="s">
        <v>1656</v>
      </c>
      <c r="F213" s="63" t="s">
        <v>1577</v>
      </c>
      <c r="G213" s="64" t="s">
        <v>1556</v>
      </c>
      <c r="H213" s="20" t="s">
        <v>33</v>
      </c>
      <c r="I213" s="20" t="s">
        <v>1557</v>
      </c>
      <c r="J213" s="56">
        <v>38.5</v>
      </c>
      <c r="K213" s="56">
        <v>38.5</v>
      </c>
      <c r="L213" s="63" t="s">
        <v>35</v>
      </c>
      <c r="M213" s="58" t="s">
        <v>62</v>
      </c>
      <c r="N213" s="63"/>
      <c r="O213" s="25"/>
      <c r="P213" s="20" t="s">
        <v>209</v>
      </c>
      <c r="Q213" s="20" t="s">
        <v>1558</v>
      </c>
      <c r="R213" s="20" t="s">
        <v>1559</v>
      </c>
      <c r="S213" s="230" t="s">
        <v>1572</v>
      </c>
      <c r="T213" s="253" t="s">
        <v>1561</v>
      </c>
      <c r="U213" s="131" t="s">
        <v>62</v>
      </c>
      <c r="V213" s="26" t="s">
        <v>1657</v>
      </c>
      <c r="W213" s="20" t="s">
        <v>1563</v>
      </c>
      <c r="X213" s="27">
        <f>'JL PRICE LIST'!P213*'JL PRICE LIST'!Q213*'JL PRICE LIST'!R213/1000000</f>
        <v>1.7900145048000003E-2</v>
      </c>
    </row>
    <row r="214" spans="1:24" ht="24.6" thickBot="1" x14ac:dyDescent="0.3">
      <c r="A214" s="160" t="s">
        <v>1658</v>
      </c>
      <c r="B214" s="21" t="s">
        <v>1659</v>
      </c>
      <c r="C214" s="21" t="s">
        <v>62</v>
      </c>
      <c r="D214" s="21" t="s">
        <v>62</v>
      </c>
      <c r="E214" s="27" t="s">
        <v>1660</v>
      </c>
      <c r="F214" s="63" t="s">
        <v>1555</v>
      </c>
      <c r="G214" s="64" t="s">
        <v>1556</v>
      </c>
      <c r="H214" s="20" t="s">
        <v>33</v>
      </c>
      <c r="I214" s="20" t="s">
        <v>1557</v>
      </c>
      <c r="J214" s="56">
        <v>38.5</v>
      </c>
      <c r="K214" s="56">
        <v>38.5</v>
      </c>
      <c r="L214" s="63" t="s">
        <v>35</v>
      </c>
      <c r="M214" s="58" t="s">
        <v>62</v>
      </c>
      <c r="N214" s="63"/>
      <c r="O214" s="25"/>
      <c r="P214" s="20" t="s">
        <v>209</v>
      </c>
      <c r="Q214" s="20" t="s">
        <v>1558</v>
      </c>
      <c r="R214" s="20" t="s">
        <v>1559</v>
      </c>
      <c r="S214" s="230" t="s">
        <v>1661</v>
      </c>
      <c r="T214" s="253" t="s">
        <v>1561</v>
      </c>
      <c r="U214" s="131" t="s">
        <v>62</v>
      </c>
      <c r="V214" s="26" t="s">
        <v>1657</v>
      </c>
      <c r="W214" s="20" t="s">
        <v>1563</v>
      </c>
      <c r="X214" s="27">
        <f>'JL PRICE LIST'!P214*'JL PRICE LIST'!Q214*'JL PRICE LIST'!R214/1000000</f>
        <v>1.7900145048000003E-2</v>
      </c>
    </row>
    <row r="215" spans="1:24" ht="13.2" thickBot="1" x14ac:dyDescent="0.3">
      <c r="A215" s="160" t="s">
        <v>1662</v>
      </c>
      <c r="B215" s="21" t="s">
        <v>1663</v>
      </c>
      <c r="C215" s="21" t="s">
        <v>62</v>
      </c>
      <c r="D215" s="21" t="s">
        <v>62</v>
      </c>
      <c r="E215" s="27" t="s">
        <v>1664</v>
      </c>
      <c r="F215" s="63" t="s">
        <v>1665</v>
      </c>
      <c r="G215" s="64" t="s">
        <v>1666</v>
      </c>
      <c r="H215" s="20" t="s">
        <v>33</v>
      </c>
      <c r="I215" s="20" t="s">
        <v>1667</v>
      </c>
      <c r="J215" s="56">
        <v>55.5</v>
      </c>
      <c r="K215" s="56">
        <v>55.5</v>
      </c>
      <c r="L215" s="63" t="s">
        <v>35</v>
      </c>
      <c r="M215" s="58" t="s">
        <v>62</v>
      </c>
      <c r="N215" s="63"/>
      <c r="O215" s="25"/>
      <c r="P215" s="20" t="s">
        <v>1559</v>
      </c>
      <c r="Q215" s="20" t="s">
        <v>1525</v>
      </c>
      <c r="R215" s="20" t="s">
        <v>209</v>
      </c>
      <c r="S215" s="230" t="s">
        <v>1645</v>
      </c>
      <c r="T215" s="253" t="s">
        <v>1637</v>
      </c>
      <c r="U215" s="131" t="s">
        <v>62</v>
      </c>
      <c r="V215" s="26" t="s">
        <v>1638</v>
      </c>
      <c r="W215" s="20" t="s">
        <v>1563</v>
      </c>
      <c r="X215" s="27">
        <f>'JL PRICE LIST'!P215*'JL PRICE LIST'!Q215*'JL PRICE LIST'!R215/1000000</f>
        <v>1.7907701039999998E-2</v>
      </c>
    </row>
    <row r="216" spans="1:24" ht="13.2" thickBot="1" x14ac:dyDescent="0.3">
      <c r="A216" s="160" t="s">
        <v>1668</v>
      </c>
      <c r="B216" s="21" t="s">
        <v>1669</v>
      </c>
      <c r="C216" s="20" t="s">
        <v>62</v>
      </c>
      <c r="D216" s="20" t="s">
        <v>62</v>
      </c>
      <c r="E216" s="27" t="s">
        <v>1670</v>
      </c>
      <c r="F216" s="63" t="s">
        <v>1671</v>
      </c>
      <c r="G216" s="64" t="s">
        <v>1556</v>
      </c>
      <c r="H216" s="20" t="s">
        <v>33</v>
      </c>
      <c r="I216" s="20" t="s">
        <v>1557</v>
      </c>
      <c r="J216" s="56">
        <v>59</v>
      </c>
      <c r="K216" s="56">
        <v>59</v>
      </c>
      <c r="L216" s="63" t="s">
        <v>35</v>
      </c>
      <c r="M216" s="58" t="s">
        <v>62</v>
      </c>
      <c r="N216" s="63"/>
      <c r="O216" s="25"/>
      <c r="P216" s="20" t="s">
        <v>209</v>
      </c>
      <c r="Q216" s="20" t="s">
        <v>1558</v>
      </c>
      <c r="R216" s="20" t="s">
        <v>1559</v>
      </c>
      <c r="S216" s="230" t="s">
        <v>1560</v>
      </c>
      <c r="T216" s="253" t="s">
        <v>1561</v>
      </c>
      <c r="U216" s="131" t="s">
        <v>62</v>
      </c>
      <c r="V216" s="26" t="s">
        <v>1672</v>
      </c>
      <c r="W216" s="20" t="s">
        <v>1563</v>
      </c>
      <c r="X216" s="27">
        <f>'JL PRICE LIST'!P216*'JL PRICE LIST'!Q216*'JL PRICE LIST'!R216/1000000</f>
        <v>1.7900145048000003E-2</v>
      </c>
    </row>
    <row r="217" spans="1:24" ht="13.2" thickBot="1" x14ac:dyDescent="0.3">
      <c r="A217" s="160" t="s">
        <v>1673</v>
      </c>
      <c r="B217" s="21" t="s">
        <v>1674</v>
      </c>
      <c r="C217" s="21" t="s">
        <v>62</v>
      </c>
      <c r="D217" s="21" t="s">
        <v>62</v>
      </c>
      <c r="E217" s="77" t="s">
        <v>1675</v>
      </c>
      <c r="F217" s="63" t="s">
        <v>1676</v>
      </c>
      <c r="G217" s="63" t="s">
        <v>1650</v>
      </c>
      <c r="H217" s="20" t="s">
        <v>1651</v>
      </c>
      <c r="I217" s="20" t="s">
        <v>1651</v>
      </c>
      <c r="J217" s="56">
        <v>48.5</v>
      </c>
      <c r="K217" s="56">
        <v>48.5</v>
      </c>
      <c r="L217" s="63" t="s">
        <v>35</v>
      </c>
      <c r="M217" s="58" t="s">
        <v>62</v>
      </c>
      <c r="N217" s="63"/>
      <c r="O217" s="25"/>
      <c r="P217" s="20" t="s">
        <v>1585</v>
      </c>
      <c r="Q217" s="20" t="s">
        <v>1594</v>
      </c>
      <c r="R217" s="20" t="s">
        <v>175</v>
      </c>
      <c r="S217" s="230" t="s">
        <v>1677</v>
      </c>
      <c r="T217" s="253" t="s">
        <v>1678</v>
      </c>
      <c r="U217" s="131" t="s">
        <v>62</v>
      </c>
      <c r="V217" s="26" t="s">
        <v>1679</v>
      </c>
      <c r="W217" s="20" t="s">
        <v>1563</v>
      </c>
      <c r="X217" s="27">
        <f>'JL PRICE LIST'!P217*'JL PRICE LIST'!Q217*'JL PRICE LIST'!R217/1000000</f>
        <v>1.9849414200000002E-2</v>
      </c>
    </row>
    <row r="218" spans="1:24" ht="13.2" thickBot="1" x14ac:dyDescent="0.3">
      <c r="A218" s="138" t="s">
        <v>1680</v>
      </c>
      <c r="B218" s="21" t="s">
        <v>1681</v>
      </c>
      <c r="C218" s="21" t="s">
        <v>62</v>
      </c>
      <c r="D218" s="21" t="s">
        <v>62</v>
      </c>
      <c r="E218" s="77" t="s">
        <v>1682</v>
      </c>
      <c r="F218" s="73" t="s">
        <v>1683</v>
      </c>
      <c r="G218" s="68" t="s">
        <v>1556</v>
      </c>
      <c r="H218" s="20" t="s">
        <v>33</v>
      </c>
      <c r="I218" s="20" t="s">
        <v>1557</v>
      </c>
      <c r="J218" s="56">
        <v>58</v>
      </c>
      <c r="K218" s="56">
        <v>58</v>
      </c>
      <c r="L218" s="63" t="s">
        <v>35</v>
      </c>
      <c r="M218" s="58" t="s">
        <v>62</v>
      </c>
      <c r="N218" s="63"/>
      <c r="O218" s="25"/>
      <c r="P218" s="20" t="s">
        <v>209</v>
      </c>
      <c r="Q218" s="20" t="s">
        <v>1558</v>
      </c>
      <c r="R218" s="20" t="s">
        <v>1559</v>
      </c>
      <c r="S218" s="230" t="s">
        <v>1628</v>
      </c>
      <c r="T218" s="253" t="s">
        <v>1684</v>
      </c>
      <c r="U218" s="131" t="s">
        <v>62</v>
      </c>
      <c r="V218" s="26" t="s">
        <v>1685</v>
      </c>
      <c r="W218" s="20" t="s">
        <v>1563</v>
      </c>
      <c r="X218" s="27">
        <f>'JL PRICE LIST'!P218*'JL PRICE LIST'!Q218*'JL PRICE LIST'!R218/1000000</f>
        <v>1.7900145048000003E-2</v>
      </c>
    </row>
    <row r="219" spans="1:24" ht="13.2" thickBot="1" x14ac:dyDescent="0.3">
      <c r="A219" s="138" t="s">
        <v>1686</v>
      </c>
      <c r="B219" s="21" t="s">
        <v>1687</v>
      </c>
      <c r="C219" s="20" t="s">
        <v>62</v>
      </c>
      <c r="D219" s="20" t="s">
        <v>62</v>
      </c>
      <c r="E219" s="77" t="s">
        <v>1688</v>
      </c>
      <c r="F219" s="73" t="s">
        <v>1642</v>
      </c>
      <c r="G219" s="68" t="s">
        <v>1643</v>
      </c>
      <c r="H219" s="20" t="s">
        <v>33</v>
      </c>
      <c r="I219" s="20" t="s">
        <v>1644</v>
      </c>
      <c r="J219" s="56">
        <v>73</v>
      </c>
      <c r="K219" s="56">
        <v>73</v>
      </c>
      <c r="L219" s="63" t="s">
        <v>35</v>
      </c>
      <c r="M219" s="58" t="s">
        <v>62</v>
      </c>
      <c r="N219" s="63"/>
      <c r="O219" s="25"/>
      <c r="P219" s="20" t="s">
        <v>209</v>
      </c>
      <c r="Q219" s="20" t="s">
        <v>1558</v>
      </c>
      <c r="R219" s="20" t="s">
        <v>1559</v>
      </c>
      <c r="S219" s="230" t="s">
        <v>1560</v>
      </c>
      <c r="T219" s="253" t="s">
        <v>1561</v>
      </c>
      <c r="U219" s="131" t="s">
        <v>62</v>
      </c>
      <c r="V219" s="26" t="s">
        <v>1562</v>
      </c>
      <c r="W219" s="20" t="s">
        <v>1563</v>
      </c>
      <c r="X219" s="27">
        <f>'JL PRICE LIST'!P219*'JL PRICE LIST'!Q219*'JL PRICE LIST'!R219/1000000</f>
        <v>1.7900145048000003E-2</v>
      </c>
    </row>
    <row r="220" spans="1:24" ht="13.2" thickBot="1" x14ac:dyDescent="0.3">
      <c r="A220" s="160" t="s">
        <v>1689</v>
      </c>
      <c r="B220" s="21" t="s">
        <v>1690</v>
      </c>
      <c r="C220" s="21" t="s">
        <v>62</v>
      </c>
      <c r="D220" s="21" t="s">
        <v>62</v>
      </c>
      <c r="E220" s="77" t="s">
        <v>1691</v>
      </c>
      <c r="F220" s="63" t="s">
        <v>1692</v>
      </c>
      <c r="G220" s="64" t="s">
        <v>1556</v>
      </c>
      <c r="H220" s="20" t="s">
        <v>33</v>
      </c>
      <c r="I220" s="20" t="s">
        <v>1557</v>
      </c>
      <c r="J220" s="56">
        <v>38.5</v>
      </c>
      <c r="K220" s="56">
        <v>38.5</v>
      </c>
      <c r="L220" s="63" t="s">
        <v>35</v>
      </c>
      <c r="M220" s="58" t="s">
        <v>62</v>
      </c>
      <c r="N220" s="63"/>
      <c r="O220" s="25"/>
      <c r="P220" s="20" t="s">
        <v>209</v>
      </c>
      <c r="Q220" s="20" t="s">
        <v>1558</v>
      </c>
      <c r="R220" s="20" t="s">
        <v>1559</v>
      </c>
      <c r="S220" s="230" t="s">
        <v>1572</v>
      </c>
      <c r="T220" s="253" t="s">
        <v>1561</v>
      </c>
      <c r="U220" s="131" t="s">
        <v>62</v>
      </c>
      <c r="V220" s="26" t="s">
        <v>1562</v>
      </c>
      <c r="W220" s="20" t="s">
        <v>1563</v>
      </c>
      <c r="X220" s="27">
        <f>'JL PRICE LIST'!P220*'JL PRICE LIST'!Q220*'JL PRICE LIST'!R220/1000000</f>
        <v>1.7900145048000003E-2</v>
      </c>
    </row>
    <row r="221" spans="1:24" ht="13.2" thickBot="1" x14ac:dyDescent="0.3">
      <c r="A221" s="160" t="s">
        <v>1693</v>
      </c>
      <c r="B221" s="21" t="s">
        <v>1694</v>
      </c>
      <c r="C221" s="21" t="s">
        <v>62</v>
      </c>
      <c r="D221" s="21" t="s">
        <v>62</v>
      </c>
      <c r="E221" s="27" t="s">
        <v>1695</v>
      </c>
      <c r="F221" s="63" t="s">
        <v>1696</v>
      </c>
      <c r="G221" s="64" t="s">
        <v>1697</v>
      </c>
      <c r="H221" s="20" t="s">
        <v>33</v>
      </c>
      <c r="I221" s="20" t="s">
        <v>1698</v>
      </c>
      <c r="J221" s="159">
        <v>81.64</v>
      </c>
      <c r="K221" s="159">
        <v>81.64</v>
      </c>
      <c r="L221" s="63" t="s">
        <v>35</v>
      </c>
      <c r="M221" s="23" t="s">
        <v>62</v>
      </c>
      <c r="N221" s="63"/>
      <c r="O221" s="25"/>
      <c r="P221" s="20" t="s">
        <v>1559</v>
      </c>
      <c r="Q221" s="20" t="s">
        <v>1525</v>
      </c>
      <c r="R221" s="20" t="s">
        <v>209</v>
      </c>
      <c r="S221" s="230" t="s">
        <v>1636</v>
      </c>
      <c r="T221" s="253" t="s">
        <v>1637</v>
      </c>
      <c r="U221" s="131" t="s">
        <v>62</v>
      </c>
      <c r="V221" s="26" t="s">
        <v>1699</v>
      </c>
      <c r="W221" s="20" t="s">
        <v>1563</v>
      </c>
      <c r="X221" s="27">
        <f>'JL PRICE LIST'!P221*'JL PRICE LIST'!Q221*'JL PRICE LIST'!R221/1000000</f>
        <v>1.7907701039999998E-2</v>
      </c>
    </row>
    <row r="222" spans="1:24" ht="13.2" thickBot="1" x14ac:dyDescent="0.3">
      <c r="A222" s="161" t="s">
        <v>1700</v>
      </c>
      <c r="B222" s="31" t="s">
        <v>1701</v>
      </c>
      <c r="C222" s="31" t="s">
        <v>62</v>
      </c>
      <c r="D222" s="31" t="s">
        <v>62</v>
      </c>
      <c r="E222" s="140" t="s">
        <v>1702</v>
      </c>
      <c r="F222" s="114" t="s">
        <v>1703</v>
      </c>
      <c r="G222" s="114" t="s">
        <v>1556</v>
      </c>
      <c r="H222" s="33" t="s">
        <v>33</v>
      </c>
      <c r="I222" s="33" t="s">
        <v>1557</v>
      </c>
      <c r="J222" s="113">
        <v>52.25</v>
      </c>
      <c r="K222" s="113">
        <v>52.25</v>
      </c>
      <c r="L222" s="114" t="s">
        <v>35</v>
      </c>
      <c r="M222" s="108" t="s">
        <v>62</v>
      </c>
      <c r="N222" s="114"/>
      <c r="O222" s="36"/>
      <c r="P222" s="33" t="s">
        <v>209</v>
      </c>
      <c r="Q222" s="33" t="s">
        <v>1558</v>
      </c>
      <c r="R222" s="33" t="s">
        <v>1559</v>
      </c>
      <c r="S222" s="231" t="s">
        <v>1560</v>
      </c>
      <c r="T222" s="254" t="s">
        <v>1561</v>
      </c>
      <c r="U222" s="136" t="s">
        <v>62</v>
      </c>
      <c r="V222" s="37" t="s">
        <v>1704</v>
      </c>
      <c r="W222" s="33" t="s">
        <v>1563</v>
      </c>
      <c r="X222" s="38">
        <f>'JL PRICE LIST'!P222*'JL PRICE LIST'!Q222*'JL PRICE LIST'!R222/1000000</f>
        <v>1.7900145048000003E-2</v>
      </c>
    </row>
    <row r="223" spans="1:24" ht="13.2" thickBot="1" x14ac:dyDescent="0.3">
      <c r="A223" s="219" t="s">
        <v>1705</v>
      </c>
      <c r="B223" s="220"/>
      <c r="C223" s="220"/>
      <c r="D223" s="220"/>
      <c r="E223" s="220"/>
      <c r="F223" s="220"/>
      <c r="G223" s="220"/>
      <c r="H223" s="220"/>
      <c r="I223" s="220"/>
      <c r="J223" s="220"/>
      <c r="K223" s="220"/>
      <c r="L223" s="220"/>
      <c r="M223" s="220"/>
      <c r="N223" s="220"/>
      <c r="O223" s="220"/>
      <c r="P223" s="220"/>
      <c r="Q223" s="220"/>
      <c r="R223" s="220"/>
      <c r="S223" s="220"/>
      <c r="T223" s="220"/>
      <c r="U223" s="220"/>
      <c r="V223" s="220"/>
      <c r="W223" s="220"/>
      <c r="X223" s="220"/>
    </row>
    <row r="224" spans="1:24" ht="13.2" thickBot="1" x14ac:dyDescent="0.3">
      <c r="A224" s="137" t="s">
        <v>1706</v>
      </c>
      <c r="B224" s="41" t="s">
        <v>1707</v>
      </c>
      <c r="C224" s="43" t="s">
        <v>62</v>
      </c>
      <c r="D224" s="43" t="s">
        <v>62</v>
      </c>
      <c r="E224" s="48" t="s">
        <v>1708</v>
      </c>
      <c r="F224" s="111" t="s">
        <v>1709</v>
      </c>
      <c r="G224" s="117" t="s">
        <v>1710</v>
      </c>
      <c r="H224" s="43" t="s">
        <v>33</v>
      </c>
      <c r="I224" s="43" t="s">
        <v>1711</v>
      </c>
      <c r="J224" s="191">
        <v>41.5</v>
      </c>
      <c r="K224" s="191">
        <v>41.5</v>
      </c>
      <c r="L224" s="111" t="s">
        <v>35</v>
      </c>
      <c r="M224" s="53" t="s">
        <v>62</v>
      </c>
      <c r="N224" s="111"/>
      <c r="O224" s="46"/>
      <c r="P224" s="43" t="s">
        <v>1712</v>
      </c>
      <c r="Q224" s="43" t="s">
        <v>395</v>
      </c>
      <c r="R224" s="43" t="s">
        <v>1713</v>
      </c>
      <c r="S224" s="232" t="s">
        <v>1714</v>
      </c>
      <c r="T224" s="255" t="s">
        <v>1715</v>
      </c>
      <c r="U224" s="43" t="s">
        <v>62</v>
      </c>
      <c r="V224" s="47" t="s">
        <v>1716</v>
      </c>
      <c r="W224" s="43" t="s">
        <v>1717</v>
      </c>
      <c r="X224" s="48">
        <f>'JL PRICE LIST'!P224*'JL PRICE LIST'!Q224*'JL PRICE LIST'!R224/1000000</f>
        <v>1.1824385292E-2</v>
      </c>
    </row>
    <row r="225" spans="1:24" ht="13.2" thickBot="1" x14ac:dyDescent="0.3">
      <c r="A225" s="160" t="s">
        <v>1718</v>
      </c>
      <c r="B225" s="21" t="s">
        <v>1719</v>
      </c>
      <c r="C225" s="20" t="s">
        <v>62</v>
      </c>
      <c r="D225" s="20" t="s">
        <v>62</v>
      </c>
      <c r="E225" s="27" t="s">
        <v>1720</v>
      </c>
      <c r="F225" s="63" t="s">
        <v>1709</v>
      </c>
      <c r="G225" s="64" t="s">
        <v>1721</v>
      </c>
      <c r="H225" s="20" t="s">
        <v>33</v>
      </c>
      <c r="I225" s="20" t="s">
        <v>1722</v>
      </c>
      <c r="J225" s="56">
        <v>41.5</v>
      </c>
      <c r="K225" s="56">
        <v>41.5</v>
      </c>
      <c r="L225" s="63" t="s">
        <v>35</v>
      </c>
      <c r="M225" s="58" t="s">
        <v>62</v>
      </c>
      <c r="N225" s="63"/>
      <c r="O225" s="25"/>
      <c r="P225" s="20" t="s">
        <v>1712</v>
      </c>
      <c r="Q225" s="20" t="s">
        <v>395</v>
      </c>
      <c r="R225" s="20" t="s">
        <v>1713</v>
      </c>
      <c r="S225" s="230" t="s">
        <v>1714</v>
      </c>
      <c r="T225" s="253" t="s">
        <v>1715</v>
      </c>
      <c r="U225" s="20" t="s">
        <v>62</v>
      </c>
      <c r="V225" s="26" t="s">
        <v>1716</v>
      </c>
      <c r="W225" s="20" t="s">
        <v>1717</v>
      </c>
      <c r="X225" s="27">
        <f>'JL PRICE LIST'!P225*'JL PRICE LIST'!Q225*'JL PRICE LIST'!R225/1000000</f>
        <v>1.1824385292E-2</v>
      </c>
    </row>
    <row r="226" spans="1:24" ht="13.2" thickBot="1" x14ac:dyDescent="0.3">
      <c r="A226" s="160" t="s">
        <v>1723</v>
      </c>
      <c r="B226" s="21" t="s">
        <v>1724</v>
      </c>
      <c r="C226" s="21" t="s">
        <v>62</v>
      </c>
      <c r="D226" s="21" t="s">
        <v>62</v>
      </c>
      <c r="E226" s="27" t="s">
        <v>1725</v>
      </c>
      <c r="F226" s="63" t="s">
        <v>1726</v>
      </c>
      <c r="G226" s="64" t="s">
        <v>1727</v>
      </c>
      <c r="H226" s="20" t="s">
        <v>33</v>
      </c>
      <c r="I226" s="20" t="s">
        <v>1728</v>
      </c>
      <c r="J226" s="56">
        <v>77.5</v>
      </c>
      <c r="K226" s="56">
        <v>77.5</v>
      </c>
      <c r="L226" s="64" t="s">
        <v>35</v>
      </c>
      <c r="M226" s="58" t="s">
        <v>62</v>
      </c>
      <c r="N226" s="63"/>
      <c r="O226" s="25"/>
      <c r="P226" s="20" t="s">
        <v>175</v>
      </c>
      <c r="Q226" s="20" t="s">
        <v>1584</v>
      </c>
      <c r="R226" s="20" t="s">
        <v>1585</v>
      </c>
      <c r="S226" s="230" t="s">
        <v>1729</v>
      </c>
      <c r="T226" s="253" t="s">
        <v>1730</v>
      </c>
      <c r="U226" s="20" t="s">
        <v>62</v>
      </c>
      <c r="V226" s="26" t="s">
        <v>1305</v>
      </c>
      <c r="W226" s="20" t="s">
        <v>1563</v>
      </c>
      <c r="X226" s="27">
        <f>'JL PRICE LIST'!P226*'JL PRICE LIST'!Q226*'JL PRICE LIST'!R226/1000000</f>
        <v>1.9874434470000001E-2</v>
      </c>
    </row>
    <row r="227" spans="1:24" ht="13.2" thickBot="1" x14ac:dyDescent="0.3">
      <c r="A227" s="127" t="s">
        <v>1731</v>
      </c>
      <c r="B227" s="21" t="s">
        <v>610</v>
      </c>
      <c r="C227" s="21" t="s">
        <v>62</v>
      </c>
      <c r="D227" s="21" t="s">
        <v>62</v>
      </c>
      <c r="E227" s="141" t="s">
        <v>1732</v>
      </c>
      <c r="F227" s="63" t="s">
        <v>1733</v>
      </c>
      <c r="G227" s="63" t="s">
        <v>1733</v>
      </c>
      <c r="H227" s="20" t="s">
        <v>33</v>
      </c>
      <c r="I227" s="21" t="s">
        <v>33</v>
      </c>
      <c r="J227" s="71">
        <v>82.2</v>
      </c>
      <c r="K227" s="71">
        <v>82.2</v>
      </c>
      <c r="L227" s="64" t="s">
        <v>35</v>
      </c>
      <c r="M227" s="58" t="s">
        <v>62</v>
      </c>
      <c r="N227" s="63"/>
      <c r="O227" s="25" t="str">
        <f>IF(N227&gt;0,N227*J227,"")</f>
        <v/>
      </c>
      <c r="P227" s="20" t="s">
        <v>1734</v>
      </c>
      <c r="Q227" s="20" t="s">
        <v>1735</v>
      </c>
      <c r="R227" s="20" t="s">
        <v>1373</v>
      </c>
      <c r="S227" s="230" t="s">
        <v>1736</v>
      </c>
      <c r="T227" s="253" t="s">
        <v>1737</v>
      </c>
      <c r="U227" s="20" t="s">
        <v>62</v>
      </c>
      <c r="V227" s="26" t="s">
        <v>1305</v>
      </c>
      <c r="W227" s="20" t="s">
        <v>1738</v>
      </c>
      <c r="X227" s="27">
        <f>'JL PRICE LIST'!P227*'JL PRICE LIST'!Q227*'JL PRICE LIST'!R227/1000000</f>
        <v>1.9704820128000004E-2</v>
      </c>
    </row>
    <row r="228" spans="1:24" ht="13.2" thickBot="1" x14ac:dyDescent="0.3">
      <c r="A228" s="160" t="s">
        <v>1739</v>
      </c>
      <c r="B228" s="21" t="s">
        <v>1740</v>
      </c>
      <c r="C228" s="20" t="s">
        <v>62</v>
      </c>
      <c r="D228" s="20" t="s">
        <v>62</v>
      </c>
      <c r="E228" s="27" t="s">
        <v>1741</v>
      </c>
      <c r="F228" s="63" t="s">
        <v>1726</v>
      </c>
      <c r="G228" s="64" t="s">
        <v>1742</v>
      </c>
      <c r="H228" s="20" t="s">
        <v>33</v>
      </c>
      <c r="I228" s="20" t="s">
        <v>1743</v>
      </c>
      <c r="J228" s="56">
        <v>77.5</v>
      </c>
      <c r="K228" s="56">
        <v>77.5</v>
      </c>
      <c r="L228" s="64" t="s">
        <v>35</v>
      </c>
      <c r="M228" s="58" t="s">
        <v>62</v>
      </c>
      <c r="N228" s="63"/>
      <c r="O228" s="25"/>
      <c r="P228" s="20" t="s">
        <v>175</v>
      </c>
      <c r="Q228" s="20" t="s">
        <v>1584</v>
      </c>
      <c r="R228" s="20" t="s">
        <v>1585</v>
      </c>
      <c r="S228" s="230" t="s">
        <v>1729</v>
      </c>
      <c r="T228" s="253" t="s">
        <v>1730</v>
      </c>
      <c r="U228" s="20" t="s">
        <v>62</v>
      </c>
      <c r="V228" s="26" t="s">
        <v>1305</v>
      </c>
      <c r="W228" s="20" t="s">
        <v>1563</v>
      </c>
      <c r="X228" s="27">
        <f>'JL PRICE LIST'!P228*'JL PRICE LIST'!Q228*'JL PRICE LIST'!R228/1000000</f>
        <v>1.9874434470000001E-2</v>
      </c>
    </row>
    <row r="229" spans="1:24" ht="13.2" thickBot="1" x14ac:dyDescent="0.3">
      <c r="A229" s="138" t="s">
        <v>1744</v>
      </c>
      <c r="B229" s="21" t="s">
        <v>1745</v>
      </c>
      <c r="C229" s="20" t="s">
        <v>62</v>
      </c>
      <c r="D229" s="20" t="s">
        <v>62</v>
      </c>
      <c r="E229" s="27" t="s">
        <v>1746</v>
      </c>
      <c r="F229" s="63" t="s">
        <v>1709</v>
      </c>
      <c r="G229" s="64" t="s">
        <v>1747</v>
      </c>
      <c r="H229" s="20" t="s">
        <v>33</v>
      </c>
      <c r="I229" s="20" t="s">
        <v>1748</v>
      </c>
      <c r="J229" s="192">
        <v>41.5</v>
      </c>
      <c r="K229" s="192">
        <v>41.5</v>
      </c>
      <c r="L229" s="63" t="s">
        <v>35</v>
      </c>
      <c r="M229" s="58" t="s">
        <v>62</v>
      </c>
      <c r="N229" s="63"/>
      <c r="O229" s="25"/>
      <c r="P229" s="20" t="s">
        <v>1712</v>
      </c>
      <c r="Q229" s="20" t="s">
        <v>395</v>
      </c>
      <c r="R229" s="20" t="s">
        <v>1713</v>
      </c>
      <c r="S229" s="230" t="s">
        <v>1749</v>
      </c>
      <c r="T229" s="253" t="s">
        <v>1750</v>
      </c>
      <c r="U229" s="20" t="s">
        <v>62</v>
      </c>
      <c r="V229" s="26" t="s">
        <v>1716</v>
      </c>
      <c r="W229" s="20" t="s">
        <v>1717</v>
      </c>
      <c r="X229" s="27">
        <f>'JL PRICE LIST'!P229*'JL PRICE LIST'!Q229*'JL PRICE LIST'!R229/1000000</f>
        <v>1.1824385292E-2</v>
      </c>
    </row>
    <row r="230" spans="1:24" ht="13.2" thickBot="1" x14ac:dyDescent="0.3">
      <c r="A230" s="160" t="s">
        <v>1751</v>
      </c>
      <c r="B230" s="21" t="s">
        <v>1752</v>
      </c>
      <c r="C230" s="20" t="s">
        <v>62</v>
      </c>
      <c r="D230" s="20" t="s">
        <v>62</v>
      </c>
      <c r="E230" s="27" t="s">
        <v>1753</v>
      </c>
      <c r="F230" s="63" t="s">
        <v>1754</v>
      </c>
      <c r="G230" s="178" t="s">
        <v>1755</v>
      </c>
      <c r="H230" s="20" t="s">
        <v>33</v>
      </c>
      <c r="I230" s="20" t="s">
        <v>1756</v>
      </c>
      <c r="J230" s="159">
        <v>53.03</v>
      </c>
      <c r="K230" s="159">
        <v>53.03</v>
      </c>
      <c r="L230" s="64" t="s">
        <v>35</v>
      </c>
      <c r="M230" s="23" t="s">
        <v>62</v>
      </c>
      <c r="N230" s="63"/>
      <c r="O230" s="25"/>
      <c r="P230" s="20" t="s">
        <v>175</v>
      </c>
      <c r="Q230" s="20" t="s">
        <v>1584</v>
      </c>
      <c r="R230" s="20" t="s">
        <v>1585</v>
      </c>
      <c r="S230" s="230" t="s">
        <v>1729</v>
      </c>
      <c r="T230" s="253" t="s">
        <v>1730</v>
      </c>
      <c r="U230" s="20" t="s">
        <v>62</v>
      </c>
      <c r="V230" s="26" t="s">
        <v>1757</v>
      </c>
      <c r="W230" s="20" t="s">
        <v>1563</v>
      </c>
      <c r="X230" s="27">
        <f>'JL PRICE LIST'!P230*'JL PRICE LIST'!Q230*'JL PRICE LIST'!R230/1000000</f>
        <v>1.9874434470000001E-2</v>
      </c>
    </row>
    <row r="231" spans="1:24" ht="13.2" thickBot="1" x14ac:dyDescent="0.3">
      <c r="A231" s="160" t="s">
        <v>1758</v>
      </c>
      <c r="B231" s="21" t="s">
        <v>1759</v>
      </c>
      <c r="C231" s="20" t="s">
        <v>62</v>
      </c>
      <c r="D231" s="20" t="s">
        <v>62</v>
      </c>
      <c r="E231" s="27" t="s">
        <v>1760</v>
      </c>
      <c r="F231" s="63" t="s">
        <v>1761</v>
      </c>
      <c r="G231" s="178" t="s">
        <v>1762</v>
      </c>
      <c r="H231" s="20" t="s">
        <v>33</v>
      </c>
      <c r="I231" s="20" t="s">
        <v>1763</v>
      </c>
      <c r="J231" s="56">
        <v>39.5</v>
      </c>
      <c r="K231" s="56">
        <v>39.5</v>
      </c>
      <c r="L231" s="64" t="s">
        <v>35</v>
      </c>
      <c r="M231" s="58" t="s">
        <v>62</v>
      </c>
      <c r="N231" s="63"/>
      <c r="O231" s="25"/>
      <c r="P231" s="20" t="s">
        <v>1712</v>
      </c>
      <c r="Q231" s="20" t="s">
        <v>395</v>
      </c>
      <c r="R231" s="20" t="s">
        <v>1713</v>
      </c>
      <c r="S231" s="230" t="s">
        <v>1764</v>
      </c>
      <c r="T231" s="253" t="s">
        <v>1715</v>
      </c>
      <c r="U231" s="20" t="s">
        <v>62</v>
      </c>
      <c r="V231" s="26" t="s">
        <v>1716</v>
      </c>
      <c r="W231" s="20" t="s">
        <v>1717</v>
      </c>
      <c r="X231" s="27">
        <f>'JL PRICE LIST'!P231*'JL PRICE LIST'!Q231*'JL PRICE LIST'!R231/1000000</f>
        <v>1.1824385292E-2</v>
      </c>
    </row>
    <row r="232" spans="1:24" ht="13.2" thickBot="1" x14ac:dyDescent="0.3">
      <c r="A232" s="127" t="s">
        <v>1765</v>
      </c>
      <c r="B232" s="21" t="s">
        <v>610</v>
      </c>
      <c r="C232" s="20" t="s">
        <v>62</v>
      </c>
      <c r="D232" s="20" t="s">
        <v>62</v>
      </c>
      <c r="E232" s="141" t="s">
        <v>1766</v>
      </c>
      <c r="F232" s="73" t="s">
        <v>1733</v>
      </c>
      <c r="G232" s="64" t="s">
        <v>1767</v>
      </c>
      <c r="H232" s="21" t="str">
        <f>LEFT(G232,3)</f>
        <v xml:space="preserve">  1</v>
      </c>
      <c r="I232" s="21" t="str">
        <f>RIGHT(G232,3)</f>
        <v xml:space="preserve"> 85</v>
      </c>
      <c r="J232" s="56">
        <v>120.26</v>
      </c>
      <c r="K232" s="56">
        <v>120.26</v>
      </c>
      <c r="L232" s="64" t="s">
        <v>35</v>
      </c>
      <c r="M232" s="58" t="s">
        <v>62</v>
      </c>
      <c r="N232" s="63"/>
      <c r="O232" s="25" t="str">
        <f>IF(N232&gt;0,N232*J232,"")</f>
        <v/>
      </c>
      <c r="P232" s="20" t="s">
        <v>1246</v>
      </c>
      <c r="Q232" s="20" t="s">
        <v>1735</v>
      </c>
      <c r="R232" s="20" t="s">
        <v>1768</v>
      </c>
      <c r="S232" s="230" t="s">
        <v>1769</v>
      </c>
      <c r="T232" s="253" t="s">
        <v>1770</v>
      </c>
      <c r="U232" s="20" t="s">
        <v>62</v>
      </c>
      <c r="V232" s="26" t="s">
        <v>1771</v>
      </c>
      <c r="W232" s="20" t="s">
        <v>1738</v>
      </c>
      <c r="X232" s="27">
        <f>'JL PRICE LIST'!P232*'JL PRICE LIST'!Q232*'JL PRICE LIST'!R232/1000000</f>
        <v>1.8460139880000004E-2</v>
      </c>
    </row>
    <row r="233" spans="1:24" ht="13.2" thickBot="1" x14ac:dyDescent="0.3">
      <c r="A233" s="127" t="s">
        <v>1772</v>
      </c>
      <c r="B233" s="21" t="s">
        <v>610</v>
      </c>
      <c r="C233" s="20" t="s">
        <v>62</v>
      </c>
      <c r="D233" s="20" t="s">
        <v>62</v>
      </c>
      <c r="E233" s="77" t="s">
        <v>1773</v>
      </c>
      <c r="F233" s="63" t="s">
        <v>1733</v>
      </c>
      <c r="G233" s="63" t="s">
        <v>1733</v>
      </c>
      <c r="H233" s="20" t="s">
        <v>33</v>
      </c>
      <c r="I233" s="20" t="s">
        <v>1774</v>
      </c>
      <c r="J233" s="71">
        <v>115.88</v>
      </c>
      <c r="K233" s="71">
        <v>115.88</v>
      </c>
      <c r="L233" s="64" t="s">
        <v>35</v>
      </c>
      <c r="M233" s="58" t="s">
        <v>62</v>
      </c>
      <c r="N233" s="63"/>
      <c r="O233" s="25" t="str">
        <f>IF(N233&gt;0,N233*J233,"")</f>
        <v/>
      </c>
      <c r="P233" s="20" t="s">
        <v>210</v>
      </c>
      <c r="Q233" s="20" t="s">
        <v>483</v>
      </c>
      <c r="R233" s="20" t="s">
        <v>1768</v>
      </c>
      <c r="S233" s="230" t="s">
        <v>1775</v>
      </c>
      <c r="T233" s="253" t="s">
        <v>1776</v>
      </c>
      <c r="U233" s="20" t="s">
        <v>62</v>
      </c>
      <c r="V233" s="26" t="s">
        <v>1777</v>
      </c>
      <c r="W233" s="20" t="s">
        <v>1738</v>
      </c>
      <c r="X233" s="27">
        <f>'JL PRICE LIST'!P233*'JL PRICE LIST'!Q233*'JL PRICE LIST'!R233/1000000</f>
        <v>2.02547982E-2</v>
      </c>
    </row>
    <row r="234" spans="1:24" ht="13.2" thickBot="1" x14ac:dyDescent="0.3">
      <c r="A234" s="127" t="s">
        <v>1778</v>
      </c>
      <c r="B234" s="21" t="s">
        <v>610</v>
      </c>
      <c r="C234" s="20" t="s">
        <v>62</v>
      </c>
      <c r="D234" s="20" t="s">
        <v>62</v>
      </c>
      <c r="E234" s="141" t="s">
        <v>1779</v>
      </c>
      <c r="F234" s="63" t="s">
        <v>1733</v>
      </c>
      <c r="G234" s="63" t="s">
        <v>1733</v>
      </c>
      <c r="H234" s="20" t="s">
        <v>33</v>
      </c>
      <c r="I234" s="20" t="s">
        <v>1780</v>
      </c>
      <c r="J234" s="56">
        <v>102.43</v>
      </c>
      <c r="K234" s="56">
        <v>102.43</v>
      </c>
      <c r="L234" s="64" t="s">
        <v>35</v>
      </c>
      <c r="M234" s="58" t="s">
        <v>62</v>
      </c>
      <c r="N234" s="63"/>
      <c r="O234" s="25" t="str">
        <f>IF(N234&gt;0,N234*J234,"")</f>
        <v/>
      </c>
      <c r="P234" s="20" t="s">
        <v>210</v>
      </c>
      <c r="Q234" s="20" t="s">
        <v>188</v>
      </c>
      <c r="R234" s="20" t="s">
        <v>1373</v>
      </c>
      <c r="S234" s="230" t="s">
        <v>1781</v>
      </c>
      <c r="T234" s="253" t="s">
        <v>1782</v>
      </c>
      <c r="U234" s="20" t="s">
        <v>62</v>
      </c>
      <c r="V234" s="26" t="s">
        <v>1783</v>
      </c>
      <c r="W234" s="20" t="s">
        <v>1738</v>
      </c>
      <c r="X234" s="27">
        <f>'JL PRICE LIST'!P234*'JL PRICE LIST'!Q234*'JL PRICE LIST'!R234/1000000</f>
        <v>1.8798010791000002E-2</v>
      </c>
    </row>
    <row r="235" spans="1:24" ht="13.2" thickBot="1" x14ac:dyDescent="0.3">
      <c r="A235" s="127" t="s">
        <v>1784</v>
      </c>
      <c r="B235" s="150" t="s">
        <v>1785</v>
      </c>
      <c r="C235" s="20" t="s">
        <v>62</v>
      </c>
      <c r="D235" s="20" t="s">
        <v>62</v>
      </c>
      <c r="E235" s="141" t="s">
        <v>1786</v>
      </c>
      <c r="F235" s="63" t="s">
        <v>1787</v>
      </c>
      <c r="G235" s="63" t="s">
        <v>1733</v>
      </c>
      <c r="H235" s="20" t="s">
        <v>33</v>
      </c>
      <c r="I235" s="21" t="s">
        <v>33</v>
      </c>
      <c r="J235" s="56">
        <v>64.17</v>
      </c>
      <c r="K235" s="56">
        <v>64.17</v>
      </c>
      <c r="L235" s="64" t="s">
        <v>35</v>
      </c>
      <c r="M235" s="58" t="s">
        <v>62</v>
      </c>
      <c r="N235" s="63"/>
      <c r="O235" s="25" t="str">
        <f>IF(N235&gt;0,N235*J235,"")</f>
        <v/>
      </c>
      <c r="P235" s="20" t="s">
        <v>901</v>
      </c>
      <c r="Q235" s="20" t="s">
        <v>902</v>
      </c>
      <c r="R235" s="20" t="s">
        <v>903</v>
      </c>
      <c r="S235" s="230" t="s">
        <v>1788</v>
      </c>
      <c r="T235" s="253" t="s">
        <v>905</v>
      </c>
      <c r="U235" s="20" t="s">
        <v>62</v>
      </c>
      <c r="V235" s="150" t="s">
        <v>1431</v>
      </c>
      <c r="W235" s="20" t="s">
        <v>1738</v>
      </c>
      <c r="X235" s="27">
        <f>'JL PRICE LIST'!P235*'JL PRICE LIST'!Q235*'JL PRICE LIST'!R235/1000000</f>
        <v>2.9205307079999999E-2</v>
      </c>
    </row>
    <row r="236" spans="1:24" ht="13.2" thickBot="1" x14ac:dyDescent="0.3">
      <c r="A236" s="160" t="s">
        <v>1789</v>
      </c>
      <c r="B236" s="21" t="s">
        <v>1790</v>
      </c>
      <c r="C236" s="20" t="s">
        <v>62</v>
      </c>
      <c r="D236" s="20" t="s">
        <v>62</v>
      </c>
      <c r="E236" s="77" t="s">
        <v>1791</v>
      </c>
      <c r="F236" s="63" t="s">
        <v>1726</v>
      </c>
      <c r="G236" s="64" t="s">
        <v>1727</v>
      </c>
      <c r="H236" s="20" t="s">
        <v>33</v>
      </c>
      <c r="I236" s="20" t="s">
        <v>1728</v>
      </c>
      <c r="J236" s="56">
        <v>77.5</v>
      </c>
      <c r="K236" s="56">
        <v>77.5</v>
      </c>
      <c r="L236" s="64" t="s">
        <v>35</v>
      </c>
      <c r="M236" s="58" t="s">
        <v>62</v>
      </c>
      <c r="N236" s="63"/>
      <c r="O236" s="25"/>
      <c r="P236" s="20" t="s">
        <v>175</v>
      </c>
      <c r="Q236" s="20" t="s">
        <v>1584</v>
      </c>
      <c r="R236" s="20" t="s">
        <v>1585</v>
      </c>
      <c r="S236" s="230" t="s">
        <v>1729</v>
      </c>
      <c r="T236" s="253" t="s">
        <v>1730</v>
      </c>
      <c r="U236" s="20" t="s">
        <v>62</v>
      </c>
      <c r="V236" s="26" t="s">
        <v>1792</v>
      </c>
      <c r="W236" s="20" t="s">
        <v>1563</v>
      </c>
      <c r="X236" s="27">
        <f>'JL PRICE LIST'!P236*'JL PRICE LIST'!Q236*'JL PRICE LIST'!R236/1000000</f>
        <v>1.9874434470000001E-2</v>
      </c>
    </row>
    <row r="237" spans="1:24" ht="13.2" thickBot="1" x14ac:dyDescent="0.3">
      <c r="A237" s="160" t="s">
        <v>1793</v>
      </c>
      <c r="B237" s="21" t="s">
        <v>1794</v>
      </c>
      <c r="C237" s="20" t="s">
        <v>62</v>
      </c>
      <c r="D237" s="20" t="s">
        <v>62</v>
      </c>
      <c r="E237" s="77" t="s">
        <v>1795</v>
      </c>
      <c r="F237" s="63" t="s">
        <v>1796</v>
      </c>
      <c r="G237" s="64" t="s">
        <v>1797</v>
      </c>
      <c r="H237" s="20" t="s">
        <v>33</v>
      </c>
      <c r="I237" s="20" t="s">
        <v>1798</v>
      </c>
      <c r="J237" s="56">
        <v>56.75</v>
      </c>
      <c r="K237" s="56">
        <v>56.75</v>
      </c>
      <c r="L237" s="64" t="s">
        <v>35</v>
      </c>
      <c r="M237" s="58" t="s">
        <v>62</v>
      </c>
      <c r="N237" s="63"/>
      <c r="O237" s="25"/>
      <c r="P237" s="20" t="s">
        <v>1559</v>
      </c>
      <c r="Q237" s="20" t="s">
        <v>1525</v>
      </c>
      <c r="R237" s="20" t="s">
        <v>209</v>
      </c>
      <c r="S237" s="230" t="s">
        <v>1645</v>
      </c>
      <c r="T237" s="253" t="s">
        <v>1637</v>
      </c>
      <c r="U237" s="20" t="s">
        <v>62</v>
      </c>
      <c r="V237" s="26" t="s">
        <v>1799</v>
      </c>
      <c r="W237" s="20" t="s">
        <v>1563</v>
      </c>
      <c r="X237" s="27">
        <f>'JL PRICE LIST'!P237*'JL PRICE LIST'!Q237*'JL PRICE LIST'!R237/1000000</f>
        <v>1.7907701039999998E-2</v>
      </c>
    </row>
    <row r="238" spans="1:24" ht="13.2" thickBot="1" x14ac:dyDescent="0.3">
      <c r="A238" s="138" t="s">
        <v>1800</v>
      </c>
      <c r="B238" s="165" t="s">
        <v>1801</v>
      </c>
      <c r="C238" s="20" t="s">
        <v>62</v>
      </c>
      <c r="D238" s="20" t="s">
        <v>62</v>
      </c>
      <c r="E238" s="77" t="s">
        <v>1802</v>
      </c>
      <c r="F238" s="63" t="s">
        <v>1761</v>
      </c>
      <c r="G238" s="64" t="s">
        <v>1803</v>
      </c>
      <c r="H238" s="20" t="s">
        <v>33</v>
      </c>
      <c r="I238" s="21" t="s">
        <v>1804</v>
      </c>
      <c r="J238" s="56">
        <v>41.5</v>
      </c>
      <c r="K238" s="56">
        <v>41.5</v>
      </c>
      <c r="L238" s="63" t="s">
        <v>35</v>
      </c>
      <c r="M238" s="58" t="s">
        <v>62</v>
      </c>
      <c r="N238" s="63"/>
      <c r="O238" s="25" t="str">
        <f>IF(N238&gt;0,N238*J238,"")</f>
        <v/>
      </c>
      <c r="P238" s="20" t="s">
        <v>1712</v>
      </c>
      <c r="Q238" s="20" t="s">
        <v>395</v>
      </c>
      <c r="R238" s="20" t="s">
        <v>1713</v>
      </c>
      <c r="S238" s="230" t="s">
        <v>1764</v>
      </c>
      <c r="T238" s="253" t="s">
        <v>1715</v>
      </c>
      <c r="U238" s="20" t="s">
        <v>62</v>
      </c>
      <c r="V238" s="26" t="s">
        <v>1716</v>
      </c>
      <c r="W238" s="20" t="s">
        <v>1717</v>
      </c>
      <c r="X238" s="27">
        <f>'JL PRICE LIST'!P238*'JL PRICE LIST'!Q238*'JL PRICE LIST'!R238/1000000</f>
        <v>1.1824385292E-2</v>
      </c>
    </row>
    <row r="239" spans="1:24" ht="13.2" thickBot="1" x14ac:dyDescent="0.3">
      <c r="A239" s="59" t="s">
        <v>1805</v>
      </c>
      <c r="B239" s="21" t="s">
        <v>1806</v>
      </c>
      <c r="C239" s="20" t="s">
        <v>62</v>
      </c>
      <c r="D239" s="20" t="s">
        <v>62</v>
      </c>
      <c r="E239" s="77" t="s">
        <v>1807</v>
      </c>
      <c r="F239" s="63" t="s">
        <v>1726</v>
      </c>
      <c r="G239" s="64" t="s">
        <v>1808</v>
      </c>
      <c r="H239" s="20" t="s">
        <v>33</v>
      </c>
      <c r="I239" s="20" t="s">
        <v>1809</v>
      </c>
      <c r="J239" s="159">
        <v>81.38</v>
      </c>
      <c r="K239" s="159">
        <v>81.38</v>
      </c>
      <c r="L239" s="64" t="s">
        <v>35</v>
      </c>
      <c r="M239" s="23" t="s">
        <v>62</v>
      </c>
      <c r="N239" s="63"/>
      <c r="O239" s="25"/>
      <c r="P239" s="20" t="s">
        <v>175</v>
      </c>
      <c r="Q239" s="20" t="s">
        <v>1584</v>
      </c>
      <c r="R239" s="20" t="s">
        <v>1585</v>
      </c>
      <c r="S239" s="230" t="s">
        <v>1729</v>
      </c>
      <c r="T239" s="253" t="s">
        <v>1730</v>
      </c>
      <c r="U239" s="20" t="s">
        <v>62</v>
      </c>
      <c r="V239" s="26" t="s">
        <v>1792</v>
      </c>
      <c r="W239" s="20" t="s">
        <v>1563</v>
      </c>
      <c r="X239" s="27">
        <f>'JL PRICE LIST'!P239*'JL PRICE LIST'!Q239*'JL PRICE LIST'!R239/1000000</f>
        <v>1.9874434470000001E-2</v>
      </c>
    </row>
    <row r="240" spans="1:24" ht="13.2" thickBot="1" x14ac:dyDescent="0.3">
      <c r="A240" s="160" t="s">
        <v>1810</v>
      </c>
      <c r="B240" s="21" t="s">
        <v>1811</v>
      </c>
      <c r="C240" s="20" t="s">
        <v>62</v>
      </c>
      <c r="D240" s="20" t="s">
        <v>62</v>
      </c>
      <c r="E240" s="27" t="s">
        <v>1812</v>
      </c>
      <c r="F240" s="63" t="s">
        <v>1813</v>
      </c>
      <c r="G240" s="64" t="s">
        <v>1814</v>
      </c>
      <c r="H240" s="20" t="s">
        <v>33</v>
      </c>
      <c r="I240" s="20" t="s">
        <v>1815</v>
      </c>
      <c r="J240" s="56">
        <v>64.5</v>
      </c>
      <c r="K240" s="56">
        <v>64.5</v>
      </c>
      <c r="L240" s="64" t="s">
        <v>35</v>
      </c>
      <c r="M240" s="58" t="s">
        <v>62</v>
      </c>
      <c r="N240" s="63"/>
      <c r="O240" s="25"/>
      <c r="P240" s="20" t="s">
        <v>175</v>
      </c>
      <c r="Q240" s="20" t="s">
        <v>1584</v>
      </c>
      <c r="R240" s="20" t="s">
        <v>1585</v>
      </c>
      <c r="S240" s="230" t="s">
        <v>1729</v>
      </c>
      <c r="T240" s="253" t="s">
        <v>1730</v>
      </c>
      <c r="U240" s="20" t="s">
        <v>62</v>
      </c>
      <c r="V240" s="26" t="s">
        <v>1816</v>
      </c>
      <c r="W240" s="20" t="s">
        <v>1563</v>
      </c>
      <c r="X240" s="27">
        <f>'JL PRICE LIST'!P240*'JL PRICE LIST'!Q240*'JL PRICE LIST'!R240/1000000</f>
        <v>1.9874434470000001E-2</v>
      </c>
    </row>
    <row r="241" spans="1:24" ht="13.2" thickBot="1" x14ac:dyDescent="0.3">
      <c r="A241" s="160" t="s">
        <v>1817</v>
      </c>
      <c r="B241" s="20" t="s">
        <v>1818</v>
      </c>
      <c r="C241" s="20" t="s">
        <v>62</v>
      </c>
      <c r="D241" s="20" t="s">
        <v>62</v>
      </c>
      <c r="E241" s="77" t="s">
        <v>1819</v>
      </c>
      <c r="F241" s="63" t="s">
        <v>1820</v>
      </c>
      <c r="G241" s="64" t="s">
        <v>1821</v>
      </c>
      <c r="H241" s="21" t="s">
        <v>33</v>
      </c>
      <c r="I241" s="20" t="s">
        <v>1822</v>
      </c>
      <c r="J241" s="56">
        <v>64.5</v>
      </c>
      <c r="K241" s="56">
        <v>64.5</v>
      </c>
      <c r="L241" s="64" t="s">
        <v>35</v>
      </c>
      <c r="M241" s="58" t="s">
        <v>62</v>
      </c>
      <c r="N241" s="63"/>
      <c r="O241" s="25"/>
      <c r="P241" s="20" t="s">
        <v>1585</v>
      </c>
      <c r="Q241" s="20" t="s">
        <v>1594</v>
      </c>
      <c r="R241" s="20" t="s">
        <v>1823</v>
      </c>
      <c r="S241" s="230" t="s">
        <v>1824</v>
      </c>
      <c r="T241" s="253" t="s">
        <v>1825</v>
      </c>
      <c r="U241" s="20" t="s">
        <v>62</v>
      </c>
      <c r="V241" s="62" t="s">
        <v>1826</v>
      </c>
      <c r="W241" s="20" t="s">
        <v>1563</v>
      </c>
      <c r="X241" s="27">
        <f>'JL PRICE LIST'!P241*'JL PRICE LIST'!Q241*'JL PRICE LIST'!R241/1000000</f>
        <v>1.69011297E-2</v>
      </c>
    </row>
    <row r="242" spans="1:24" ht="13.2" thickBot="1" x14ac:dyDescent="0.3">
      <c r="A242" s="160" t="s">
        <v>1827</v>
      </c>
      <c r="B242" s="21" t="s">
        <v>1828</v>
      </c>
      <c r="C242" s="20" t="s">
        <v>62</v>
      </c>
      <c r="D242" s="20" t="s">
        <v>62</v>
      </c>
      <c r="E242" s="27" t="s">
        <v>1829</v>
      </c>
      <c r="F242" s="63" t="s">
        <v>1830</v>
      </c>
      <c r="G242" s="64" t="s">
        <v>1831</v>
      </c>
      <c r="H242" s="20" t="s">
        <v>33</v>
      </c>
      <c r="I242" s="20" t="s">
        <v>1832</v>
      </c>
      <c r="J242" s="56">
        <v>48</v>
      </c>
      <c r="K242" s="56">
        <v>48</v>
      </c>
      <c r="L242" s="64" t="s">
        <v>35</v>
      </c>
      <c r="M242" s="58" t="s">
        <v>62</v>
      </c>
      <c r="N242" s="63"/>
      <c r="O242" s="25"/>
      <c r="P242" s="20" t="s">
        <v>1713</v>
      </c>
      <c r="Q242" s="20" t="s">
        <v>395</v>
      </c>
      <c r="R242" s="20" t="s">
        <v>1833</v>
      </c>
      <c r="S242" s="230" t="s">
        <v>1834</v>
      </c>
      <c r="T242" s="253" t="s">
        <v>1835</v>
      </c>
      <c r="U242" s="20" t="s">
        <v>62</v>
      </c>
      <c r="V242" s="26" t="s">
        <v>1836</v>
      </c>
      <c r="W242" s="20" t="s">
        <v>1717</v>
      </c>
      <c r="X242" s="27">
        <f>'JL PRICE LIST'!P242*'JL PRICE LIST'!Q242*'JL PRICE LIST'!R242/1000000</f>
        <v>1.3131314352E-2</v>
      </c>
    </row>
    <row r="243" spans="1:24" ht="13.2" thickBot="1" x14ac:dyDescent="0.3">
      <c r="A243" s="160" t="s">
        <v>1837</v>
      </c>
      <c r="B243" s="21" t="s">
        <v>1838</v>
      </c>
      <c r="C243" s="20" t="s">
        <v>62</v>
      </c>
      <c r="D243" s="20" t="s">
        <v>62</v>
      </c>
      <c r="E243" s="27" t="s">
        <v>1839</v>
      </c>
      <c r="F243" s="63" t="s">
        <v>1830</v>
      </c>
      <c r="G243" s="64" t="s">
        <v>1840</v>
      </c>
      <c r="H243" s="20" t="s">
        <v>33</v>
      </c>
      <c r="I243" s="20" t="s">
        <v>1841</v>
      </c>
      <c r="J243" s="56">
        <v>48</v>
      </c>
      <c r="K243" s="56">
        <v>48</v>
      </c>
      <c r="L243" s="64" t="s">
        <v>35</v>
      </c>
      <c r="M243" s="58" t="s">
        <v>62</v>
      </c>
      <c r="N243" s="63"/>
      <c r="O243" s="25"/>
      <c r="P243" s="20" t="s">
        <v>1713</v>
      </c>
      <c r="Q243" s="20" t="s">
        <v>395</v>
      </c>
      <c r="R243" s="20" t="s">
        <v>1833</v>
      </c>
      <c r="S243" s="230" t="s">
        <v>1834</v>
      </c>
      <c r="T243" s="253" t="s">
        <v>1835</v>
      </c>
      <c r="U243" s="20" t="s">
        <v>62</v>
      </c>
      <c r="V243" s="26" t="s">
        <v>1836</v>
      </c>
      <c r="W243" s="20" t="s">
        <v>1717</v>
      </c>
      <c r="X243" s="27">
        <f>'JL PRICE LIST'!P243*'JL PRICE LIST'!Q243*'JL PRICE LIST'!R243/1000000</f>
        <v>1.3131314352E-2</v>
      </c>
    </row>
    <row r="244" spans="1:24" ht="13.2" thickBot="1" x14ac:dyDescent="0.3">
      <c r="A244" s="138" t="s">
        <v>1842</v>
      </c>
      <c r="B244" s="20" t="s">
        <v>1843</v>
      </c>
      <c r="C244" s="20" t="s">
        <v>62</v>
      </c>
      <c r="D244" s="20" t="s">
        <v>62</v>
      </c>
      <c r="E244" s="141" t="s">
        <v>1844</v>
      </c>
      <c r="F244" s="73" t="s">
        <v>1733</v>
      </c>
      <c r="G244" s="68" t="s">
        <v>1845</v>
      </c>
      <c r="H244" s="20" t="s">
        <v>33</v>
      </c>
      <c r="I244" s="20" t="s">
        <v>34</v>
      </c>
      <c r="J244" s="56">
        <v>42</v>
      </c>
      <c r="K244" s="56">
        <v>42</v>
      </c>
      <c r="L244" s="64" t="s">
        <v>35</v>
      </c>
      <c r="M244" s="58" t="s">
        <v>62</v>
      </c>
      <c r="N244" s="63"/>
      <c r="O244" s="25"/>
      <c r="P244" s="20" t="s">
        <v>506</v>
      </c>
      <c r="Q244" s="20" t="s">
        <v>209</v>
      </c>
      <c r="R244" s="20" t="s">
        <v>1846</v>
      </c>
      <c r="S244" s="230" t="s">
        <v>1847</v>
      </c>
      <c r="T244" s="253" t="s">
        <v>1848</v>
      </c>
      <c r="U244" s="20" t="s">
        <v>62</v>
      </c>
      <c r="V244" s="26" t="s">
        <v>1849</v>
      </c>
      <c r="W244" s="20" t="s">
        <v>523</v>
      </c>
      <c r="X244" s="27">
        <f>'JL PRICE LIST'!P244*'JL PRICE LIST'!Q244*'JL PRICE LIST'!R244/1000000</f>
        <v>3.0676583808000004E-2</v>
      </c>
    </row>
    <row r="245" spans="1:24" ht="24.6" thickBot="1" x14ac:dyDescent="0.3">
      <c r="A245" s="160" t="s">
        <v>1850</v>
      </c>
      <c r="B245" s="21" t="s">
        <v>1851</v>
      </c>
      <c r="C245" s="20" t="s">
        <v>62</v>
      </c>
      <c r="D245" s="20" t="s">
        <v>62</v>
      </c>
      <c r="E245" s="77" t="s">
        <v>1852</v>
      </c>
      <c r="F245" s="63" t="s">
        <v>1853</v>
      </c>
      <c r="G245" s="64" t="s">
        <v>1854</v>
      </c>
      <c r="H245" s="20" t="s">
        <v>33</v>
      </c>
      <c r="I245" s="20" t="s">
        <v>1855</v>
      </c>
      <c r="J245" s="159">
        <v>63.53</v>
      </c>
      <c r="K245" s="159">
        <v>63.53</v>
      </c>
      <c r="L245" s="64" t="s">
        <v>35</v>
      </c>
      <c r="M245" s="23" t="s">
        <v>62</v>
      </c>
      <c r="N245" s="63"/>
      <c r="O245" s="25"/>
      <c r="P245" s="20" t="s">
        <v>1559</v>
      </c>
      <c r="Q245" s="20" t="s">
        <v>1525</v>
      </c>
      <c r="R245" s="20" t="s">
        <v>209</v>
      </c>
      <c r="S245" s="230" t="s">
        <v>1856</v>
      </c>
      <c r="T245" s="253" t="s">
        <v>1637</v>
      </c>
      <c r="U245" s="20" t="s">
        <v>62</v>
      </c>
      <c r="V245" s="26" t="s">
        <v>1857</v>
      </c>
      <c r="W245" s="20" t="s">
        <v>1563</v>
      </c>
      <c r="X245" s="27">
        <f>'JL PRICE LIST'!P245*'JL PRICE LIST'!Q245*'JL PRICE LIST'!R245/1000000</f>
        <v>1.7907701039999998E-2</v>
      </c>
    </row>
    <row r="246" spans="1:24" ht="13.2" thickBot="1" x14ac:dyDescent="0.3">
      <c r="A246" s="138" t="s">
        <v>1858</v>
      </c>
      <c r="B246" s="20" t="s">
        <v>1859</v>
      </c>
      <c r="C246" s="20" t="s">
        <v>1860</v>
      </c>
      <c r="D246" s="21" t="s">
        <v>62</v>
      </c>
      <c r="E246" s="77" t="s">
        <v>1861</v>
      </c>
      <c r="F246" s="73" t="s">
        <v>1862</v>
      </c>
      <c r="G246" s="64" t="s">
        <v>1863</v>
      </c>
      <c r="H246" s="21" t="str">
        <f>LEFT(G246,3)</f>
        <v xml:space="preserve">  4</v>
      </c>
      <c r="I246" s="20" t="s">
        <v>1864</v>
      </c>
      <c r="J246" s="56">
        <f>+K246*H246</f>
        <v>200</v>
      </c>
      <c r="K246" s="71">
        <v>50</v>
      </c>
      <c r="L246" s="64" t="s">
        <v>35</v>
      </c>
      <c r="M246" s="58" t="s">
        <v>62</v>
      </c>
      <c r="N246" s="63"/>
      <c r="O246" s="25" t="str">
        <f>IF(N246&gt;0,N246*J246,"")</f>
        <v/>
      </c>
      <c r="P246" s="20" t="s">
        <v>495</v>
      </c>
      <c r="Q246" s="20" t="s">
        <v>174</v>
      </c>
      <c r="R246" s="20" t="s">
        <v>1735</v>
      </c>
      <c r="S246" s="230" t="s">
        <v>1865</v>
      </c>
      <c r="T246" s="253" t="s">
        <v>1866</v>
      </c>
      <c r="U246" s="26" t="s">
        <v>62</v>
      </c>
      <c r="V246" s="62" t="s">
        <v>1867</v>
      </c>
      <c r="W246" s="20" t="s">
        <v>193</v>
      </c>
      <c r="X246" s="27">
        <f>'JL PRICE LIST'!P246*'JL PRICE LIST'!Q246*'JL PRICE LIST'!R246/1000000</f>
        <v>4.2171786624E-2</v>
      </c>
    </row>
    <row r="247" spans="1:24" ht="13.2" thickBot="1" x14ac:dyDescent="0.3">
      <c r="A247" s="138" t="s">
        <v>1868</v>
      </c>
      <c r="B247" s="20" t="s">
        <v>1869</v>
      </c>
      <c r="C247" s="20" t="s">
        <v>1870</v>
      </c>
      <c r="D247" s="20" t="s">
        <v>1871</v>
      </c>
      <c r="E247" s="141" t="s">
        <v>1872</v>
      </c>
      <c r="F247" s="63" t="s">
        <v>1733</v>
      </c>
      <c r="G247" s="63" t="s">
        <v>1733</v>
      </c>
      <c r="H247" s="20" t="s">
        <v>34</v>
      </c>
      <c r="I247" s="20" t="s">
        <v>1873</v>
      </c>
      <c r="J247" s="56">
        <v>276</v>
      </c>
      <c r="K247" s="56">
        <v>23</v>
      </c>
      <c r="L247" s="64" t="s">
        <v>35</v>
      </c>
      <c r="M247" s="58" t="s">
        <v>62</v>
      </c>
      <c r="N247" s="63"/>
      <c r="O247" s="25" t="str">
        <f>IF(N247&gt;0,N247*J247,"")</f>
        <v/>
      </c>
      <c r="P247" s="20"/>
      <c r="Q247" s="20"/>
      <c r="R247" s="20"/>
      <c r="S247" s="230"/>
      <c r="T247" s="253"/>
      <c r="U247" s="20" t="s">
        <v>62</v>
      </c>
      <c r="V247" s="26"/>
      <c r="W247" s="20"/>
      <c r="X247" s="27"/>
    </row>
    <row r="248" spans="1:24" ht="13.2" thickBot="1" x14ac:dyDescent="0.3">
      <c r="A248" s="161" t="s">
        <v>1874</v>
      </c>
      <c r="B248" s="31" t="s">
        <v>1875</v>
      </c>
      <c r="C248" s="33" t="s">
        <v>62</v>
      </c>
      <c r="D248" s="33" t="s">
        <v>62</v>
      </c>
      <c r="E248" s="38" t="s">
        <v>1876</v>
      </c>
      <c r="F248" s="114" t="s">
        <v>1877</v>
      </c>
      <c r="G248" s="120" t="s">
        <v>1878</v>
      </c>
      <c r="H248" s="33" t="s">
        <v>33</v>
      </c>
      <c r="I248" s="33" t="s">
        <v>1879</v>
      </c>
      <c r="J248" s="179">
        <v>78.23</v>
      </c>
      <c r="K248" s="179">
        <v>78.23</v>
      </c>
      <c r="L248" s="120" t="s">
        <v>35</v>
      </c>
      <c r="M248" s="34" t="s">
        <v>62</v>
      </c>
      <c r="N248" s="114"/>
      <c r="O248" s="36"/>
      <c r="P248" s="33" t="s">
        <v>175</v>
      </c>
      <c r="Q248" s="33" t="s">
        <v>1584</v>
      </c>
      <c r="R248" s="33" t="s">
        <v>1585</v>
      </c>
      <c r="S248" s="231" t="s">
        <v>1880</v>
      </c>
      <c r="T248" s="254" t="s">
        <v>1881</v>
      </c>
      <c r="U248" s="136" t="s">
        <v>62</v>
      </c>
      <c r="V248" s="37" t="s">
        <v>1882</v>
      </c>
      <c r="W248" s="33" t="s">
        <v>1563</v>
      </c>
      <c r="X248" s="38">
        <f>'JL PRICE LIST'!P248*'JL PRICE LIST'!Q248*'JL PRICE LIST'!R248/1000000</f>
        <v>1.9874434470000001E-2</v>
      </c>
    </row>
    <row r="249" spans="1:24" ht="13.2" thickBot="1" x14ac:dyDescent="0.3">
      <c r="A249" s="219" t="s">
        <v>1883</v>
      </c>
      <c r="B249" s="220"/>
      <c r="C249" s="220"/>
      <c r="D249" s="220"/>
      <c r="E249" s="220"/>
      <c r="F249" s="220"/>
      <c r="G249" s="220"/>
      <c r="H249" s="220"/>
      <c r="I249" s="220"/>
      <c r="J249" s="220"/>
      <c r="K249" s="220"/>
      <c r="L249" s="220"/>
      <c r="M249" s="220"/>
      <c r="N249" s="220"/>
      <c r="O249" s="220"/>
      <c r="P249" s="220"/>
      <c r="Q249" s="220"/>
      <c r="R249" s="220"/>
      <c r="S249" s="220"/>
      <c r="T249" s="220"/>
      <c r="U249" s="220"/>
      <c r="V249" s="220"/>
      <c r="W249" s="220"/>
      <c r="X249" s="220"/>
    </row>
    <row r="250" spans="1:24" ht="13.5" customHeight="1" thickBot="1" x14ac:dyDescent="0.3">
      <c r="A250" s="673" t="s">
        <v>1884</v>
      </c>
      <c r="B250" s="670" t="s">
        <v>1885</v>
      </c>
      <c r="C250" s="670" t="s">
        <v>62</v>
      </c>
      <c r="D250" s="181" t="s">
        <v>1886</v>
      </c>
      <c r="E250" s="180" t="s">
        <v>1887</v>
      </c>
      <c r="F250" s="651" t="s">
        <v>1888</v>
      </c>
      <c r="G250" s="651" t="s">
        <v>1889</v>
      </c>
      <c r="H250" s="111">
        <v>1</v>
      </c>
      <c r="I250" s="111">
        <v>120</v>
      </c>
      <c r="J250" s="653">
        <v>176.88</v>
      </c>
      <c r="K250" s="653">
        <v>176.88</v>
      </c>
      <c r="L250" s="655" t="s">
        <v>35</v>
      </c>
      <c r="M250" s="663">
        <f>K250/I250</f>
        <v>1.474</v>
      </c>
      <c r="N250" s="634"/>
      <c r="O250" s="634"/>
      <c r="P250" s="634">
        <v>54.61</v>
      </c>
      <c r="Q250" s="634">
        <v>13.97</v>
      </c>
      <c r="R250" s="634">
        <v>90.17</v>
      </c>
      <c r="S250" s="644" t="s">
        <v>1890</v>
      </c>
      <c r="T250" s="646" t="s">
        <v>1891</v>
      </c>
      <c r="U250" s="648" t="s">
        <v>62</v>
      </c>
      <c r="V250" s="221" t="s">
        <v>1892</v>
      </c>
      <c r="W250" s="221" t="s">
        <v>1893</v>
      </c>
      <c r="X250" s="641">
        <f>'JL PRICE LIST'!P250*'JL PRICE LIST'!Q250*'JL PRICE LIST'!R250/1000000</f>
        <v>6.8790846289000007E-2</v>
      </c>
    </row>
    <row r="251" spans="1:24" ht="13.2" thickBot="1" x14ac:dyDescent="0.3">
      <c r="A251" s="674"/>
      <c r="B251" s="638"/>
      <c r="C251" s="638"/>
      <c r="D251" s="20" t="s">
        <v>1039</v>
      </c>
      <c r="E251" s="27" t="s">
        <v>1894</v>
      </c>
      <c r="F251" s="652"/>
      <c r="G251" s="652"/>
      <c r="H251" s="635"/>
      <c r="I251" s="635"/>
      <c r="J251" s="654"/>
      <c r="K251" s="654"/>
      <c r="L251" s="656"/>
      <c r="M251" s="664"/>
      <c r="N251" s="635"/>
      <c r="O251" s="635"/>
      <c r="P251" s="635"/>
      <c r="Q251" s="635"/>
      <c r="R251" s="635"/>
      <c r="S251" s="645"/>
      <c r="T251" s="647"/>
      <c r="U251" s="639"/>
      <c r="V251" s="217"/>
      <c r="W251" s="217"/>
      <c r="X251" s="642"/>
    </row>
    <row r="252" spans="1:24" ht="13.2" thickBot="1" x14ac:dyDescent="0.3">
      <c r="A252" s="674"/>
      <c r="B252" s="638"/>
      <c r="C252" s="638"/>
      <c r="D252" s="21" t="s">
        <v>1066</v>
      </c>
      <c r="E252" s="27" t="s">
        <v>1895</v>
      </c>
      <c r="F252" s="652"/>
      <c r="G252" s="652"/>
      <c r="H252" s="635"/>
      <c r="I252" s="635"/>
      <c r="J252" s="654"/>
      <c r="K252" s="654"/>
      <c r="L252" s="656"/>
      <c r="M252" s="664"/>
      <c r="N252" s="635"/>
      <c r="O252" s="635"/>
      <c r="P252" s="635"/>
      <c r="Q252" s="635"/>
      <c r="R252" s="635"/>
      <c r="S252" s="645"/>
      <c r="T252" s="647"/>
      <c r="U252" s="639"/>
      <c r="V252" s="217"/>
      <c r="W252" s="217"/>
      <c r="X252" s="642"/>
    </row>
    <row r="253" spans="1:24" ht="13.5" customHeight="1" thickBot="1" x14ac:dyDescent="0.3">
      <c r="A253" s="672" t="s">
        <v>1896</v>
      </c>
      <c r="B253" s="638" t="s">
        <v>1897</v>
      </c>
      <c r="C253" s="638" t="s">
        <v>62</v>
      </c>
      <c r="D253" s="218" t="s">
        <v>1898</v>
      </c>
      <c r="E253" s="182" t="s">
        <v>1899</v>
      </c>
      <c r="F253" s="78"/>
      <c r="G253" s="652" t="s">
        <v>1900</v>
      </c>
      <c r="H253" s="652">
        <v>1</v>
      </c>
      <c r="I253" s="659">
        <v>96</v>
      </c>
      <c r="J253" s="661">
        <f>M253*96</f>
        <v>71.039999999999992</v>
      </c>
      <c r="K253" s="661">
        <v>71.040000000000006</v>
      </c>
      <c r="L253" s="658" t="s">
        <v>35</v>
      </c>
      <c r="M253" s="665">
        <v>0.74</v>
      </c>
      <c r="N253" s="666"/>
      <c r="O253" s="643"/>
      <c r="P253" s="638" t="s">
        <v>1901</v>
      </c>
      <c r="Q253" s="638" t="s">
        <v>1902</v>
      </c>
      <c r="R253" s="638">
        <v>68.58</v>
      </c>
      <c r="S253" s="649" t="s">
        <v>1903</v>
      </c>
      <c r="T253" s="650" t="s">
        <v>1904</v>
      </c>
      <c r="U253" s="643" t="s">
        <v>62</v>
      </c>
      <c r="V253" s="638" t="s">
        <v>1905</v>
      </c>
      <c r="W253" s="638" t="s">
        <v>1906</v>
      </c>
      <c r="X253" s="639">
        <f>'JL PRICE LIST'!P253*'JL PRICE LIST'!Q253*'JL PRICE LIST'!R253/1000000</f>
        <v>3.6402894936000005E-2</v>
      </c>
    </row>
    <row r="254" spans="1:24" ht="13.2" thickBot="1" x14ac:dyDescent="0.3">
      <c r="A254" s="672"/>
      <c r="B254" s="638"/>
      <c r="C254" s="638"/>
      <c r="D254" s="21" t="s">
        <v>1521</v>
      </c>
      <c r="E254" s="141" t="s">
        <v>1907</v>
      </c>
      <c r="F254" s="78" t="s">
        <v>1127</v>
      </c>
      <c r="G254" s="658"/>
      <c r="H254" s="658"/>
      <c r="I254" s="660"/>
      <c r="J254" s="662"/>
      <c r="K254" s="662"/>
      <c r="L254" s="658"/>
      <c r="M254" s="665"/>
      <c r="N254" s="666"/>
      <c r="O254" s="643"/>
      <c r="P254" s="638"/>
      <c r="Q254" s="638"/>
      <c r="R254" s="638"/>
      <c r="S254" s="649"/>
      <c r="T254" s="650"/>
      <c r="U254" s="643"/>
      <c r="V254" s="638"/>
      <c r="W254" s="638"/>
      <c r="X254" s="640"/>
    </row>
    <row r="255" spans="1:24" ht="13.2" thickBot="1" x14ac:dyDescent="0.3">
      <c r="A255" s="672"/>
      <c r="B255" s="638"/>
      <c r="C255" s="638"/>
      <c r="D255" s="21" t="s">
        <v>1534</v>
      </c>
      <c r="E255" s="141" t="s">
        <v>1908</v>
      </c>
      <c r="F255" s="78" t="s">
        <v>1170</v>
      </c>
      <c r="G255" s="658"/>
      <c r="H255" s="658"/>
      <c r="I255" s="660"/>
      <c r="J255" s="662"/>
      <c r="K255" s="662"/>
      <c r="L255" s="658"/>
      <c r="M255" s="665"/>
      <c r="N255" s="666"/>
      <c r="O255" s="643"/>
      <c r="P255" s="638"/>
      <c r="Q255" s="638"/>
      <c r="R255" s="638"/>
      <c r="S255" s="649"/>
      <c r="T255" s="650"/>
      <c r="U255" s="643"/>
      <c r="V255" s="638"/>
      <c r="W255" s="638"/>
      <c r="X255" s="640"/>
    </row>
    <row r="256" spans="1:24" ht="13.5" customHeight="1" thickBot="1" x14ac:dyDescent="0.3">
      <c r="A256" s="671" t="s">
        <v>1909</v>
      </c>
      <c r="B256" s="638" t="s">
        <v>1910</v>
      </c>
      <c r="C256" s="639" t="s">
        <v>62</v>
      </c>
      <c r="D256" s="218" t="s">
        <v>1898</v>
      </c>
      <c r="E256" s="182" t="s">
        <v>1911</v>
      </c>
      <c r="F256" s="652" t="s">
        <v>1257</v>
      </c>
      <c r="G256" s="652" t="s">
        <v>1912</v>
      </c>
      <c r="H256" s="27">
        <v>1</v>
      </c>
      <c r="I256" s="27">
        <v>72</v>
      </c>
      <c r="J256" s="668">
        <v>227.7</v>
      </c>
      <c r="K256" s="668" t="s">
        <v>62</v>
      </c>
      <c r="L256" s="658" t="s">
        <v>35</v>
      </c>
      <c r="M256" s="665">
        <f>J256/72</f>
        <v>3.1624999999999996</v>
      </c>
      <c r="N256" s="667"/>
      <c r="O256" s="667"/>
      <c r="P256" s="63"/>
      <c r="Q256" s="63"/>
      <c r="R256" s="63"/>
      <c r="S256" s="649" t="s">
        <v>1913</v>
      </c>
      <c r="T256" s="650" t="s">
        <v>1914</v>
      </c>
      <c r="U256" s="638" t="s">
        <v>62</v>
      </c>
      <c r="V256" s="638" t="s">
        <v>1915</v>
      </c>
      <c r="W256" s="638" t="s">
        <v>1916</v>
      </c>
      <c r="X256" s="638"/>
    </row>
    <row r="257" spans="1:24" ht="13.2" thickBot="1" x14ac:dyDescent="0.3">
      <c r="A257" s="671"/>
      <c r="B257" s="638"/>
      <c r="C257" s="639"/>
      <c r="D257" s="21" t="s">
        <v>1276</v>
      </c>
      <c r="E257" s="183" t="s">
        <v>1917</v>
      </c>
      <c r="F257" s="658"/>
      <c r="G257" s="652"/>
      <c r="H257" s="27">
        <v>1</v>
      </c>
      <c r="I257" s="27">
        <v>72</v>
      </c>
      <c r="J257" s="668"/>
      <c r="K257" s="669"/>
      <c r="L257" s="658"/>
      <c r="M257" s="665"/>
      <c r="N257" s="667"/>
      <c r="O257" s="667"/>
      <c r="P257" s="63"/>
      <c r="Q257" s="63"/>
      <c r="R257" s="63"/>
      <c r="S257" s="649"/>
      <c r="T257" s="650"/>
      <c r="U257" s="638"/>
      <c r="V257" s="638"/>
      <c r="W257" s="638"/>
      <c r="X257" s="638"/>
    </row>
    <row r="258" spans="1:24" ht="13.2" thickBot="1" x14ac:dyDescent="0.3">
      <c r="A258" s="671"/>
      <c r="B258" s="638"/>
      <c r="C258" s="639"/>
      <c r="D258" s="21" t="s">
        <v>1271</v>
      </c>
      <c r="E258" s="183" t="s">
        <v>1918</v>
      </c>
      <c r="F258" s="658"/>
      <c r="G258" s="652"/>
      <c r="H258" s="27">
        <v>1</v>
      </c>
      <c r="I258" s="27">
        <v>72</v>
      </c>
      <c r="J258" s="668"/>
      <c r="K258" s="669"/>
      <c r="L258" s="658"/>
      <c r="M258" s="665"/>
      <c r="N258" s="667"/>
      <c r="O258" s="667"/>
      <c r="P258" s="63"/>
      <c r="Q258" s="63"/>
      <c r="R258" s="63"/>
      <c r="S258" s="649"/>
      <c r="T258" s="650"/>
      <c r="U258" s="638"/>
      <c r="V258" s="638"/>
      <c r="W258" s="638"/>
      <c r="X258" s="638"/>
    </row>
    <row r="259" spans="1:24" ht="13.2" thickBot="1" x14ac:dyDescent="0.3">
      <c r="A259" s="671"/>
      <c r="B259" s="638"/>
      <c r="C259" s="639"/>
      <c r="D259" s="21" t="s">
        <v>1281</v>
      </c>
      <c r="E259" s="183" t="s">
        <v>1919</v>
      </c>
      <c r="F259" s="658"/>
      <c r="G259" s="652"/>
      <c r="H259" s="27">
        <v>1</v>
      </c>
      <c r="I259" s="27">
        <v>72</v>
      </c>
      <c r="J259" s="668"/>
      <c r="K259" s="669"/>
      <c r="L259" s="658"/>
      <c r="M259" s="665"/>
      <c r="N259" s="667"/>
      <c r="O259" s="667"/>
      <c r="P259" s="63"/>
      <c r="Q259" s="63"/>
      <c r="R259" s="63"/>
      <c r="S259" s="649"/>
      <c r="T259" s="650"/>
      <c r="U259" s="638"/>
      <c r="V259" s="638"/>
      <c r="W259" s="638"/>
      <c r="X259" s="638"/>
    </row>
    <row r="260" spans="1:24" ht="13.2" thickBot="1" x14ac:dyDescent="0.3">
      <c r="A260" s="671"/>
      <c r="B260" s="638"/>
      <c r="C260" s="639"/>
      <c r="D260" s="21" t="s">
        <v>1255</v>
      </c>
      <c r="E260" s="183" t="s">
        <v>1920</v>
      </c>
      <c r="F260" s="658"/>
      <c r="G260" s="652"/>
      <c r="H260" s="27">
        <v>1</v>
      </c>
      <c r="I260" s="27">
        <v>72</v>
      </c>
      <c r="J260" s="668"/>
      <c r="K260" s="669"/>
      <c r="L260" s="658"/>
      <c r="M260" s="665"/>
      <c r="N260" s="667"/>
      <c r="O260" s="667"/>
      <c r="P260" s="63"/>
      <c r="Q260" s="63"/>
      <c r="R260" s="63"/>
      <c r="S260" s="649"/>
      <c r="T260" s="650"/>
      <c r="U260" s="638"/>
      <c r="V260" s="638"/>
      <c r="W260" s="638"/>
      <c r="X260" s="638"/>
    </row>
    <row r="261" spans="1:24" ht="13.2" thickBot="1" x14ac:dyDescent="0.3">
      <c r="A261" s="671"/>
      <c r="B261" s="638"/>
      <c r="C261" s="639"/>
      <c r="D261" s="21" t="s">
        <v>1286</v>
      </c>
      <c r="E261" s="183" t="s">
        <v>1921</v>
      </c>
      <c r="F261" s="658"/>
      <c r="G261" s="652"/>
      <c r="H261" s="27">
        <v>1</v>
      </c>
      <c r="I261" s="27">
        <v>72</v>
      </c>
      <c r="J261" s="668"/>
      <c r="K261" s="669"/>
      <c r="L261" s="658"/>
      <c r="M261" s="665"/>
      <c r="N261" s="667"/>
      <c r="O261" s="667"/>
      <c r="P261" s="63"/>
      <c r="Q261" s="63"/>
      <c r="R261" s="63"/>
      <c r="S261" s="649"/>
      <c r="T261" s="650"/>
      <c r="U261" s="638"/>
      <c r="V261" s="638"/>
      <c r="W261" s="638"/>
      <c r="X261" s="638"/>
    </row>
    <row r="262" spans="1:24" ht="13.2" thickBot="1" x14ac:dyDescent="0.3">
      <c r="A262" s="671"/>
      <c r="B262" s="638"/>
      <c r="C262" s="639"/>
      <c r="D262" s="21" t="s">
        <v>1266</v>
      </c>
      <c r="E262" s="183" t="s">
        <v>1922</v>
      </c>
      <c r="F262" s="658"/>
      <c r="G262" s="652"/>
      <c r="H262" s="27">
        <v>1</v>
      </c>
      <c r="I262" s="27">
        <v>72</v>
      </c>
      <c r="J262" s="668"/>
      <c r="K262" s="669"/>
      <c r="L262" s="658"/>
      <c r="M262" s="665"/>
      <c r="N262" s="667"/>
      <c r="O262" s="667"/>
      <c r="P262" s="63"/>
      <c r="Q262" s="63"/>
      <c r="R262" s="63"/>
      <c r="S262" s="649"/>
      <c r="T262" s="650"/>
      <c r="U262" s="638"/>
      <c r="V262" s="638"/>
      <c r="W262" s="638"/>
      <c r="X262" s="638"/>
    </row>
    <row r="263" spans="1:24" ht="12.6" x14ac:dyDescent="0.25">
      <c r="A263" s="184"/>
      <c r="B263" s="147"/>
      <c r="C263" s="147"/>
      <c r="D263" s="147"/>
      <c r="E263" s="28"/>
      <c r="F263" s="147"/>
      <c r="G263" s="147"/>
      <c r="H263" s="147"/>
      <c r="I263" s="147"/>
      <c r="J263" s="185"/>
      <c r="K263" s="186"/>
      <c r="L263" s="187"/>
      <c r="M263" s="188"/>
      <c r="N263" s="187"/>
      <c r="O263" s="187"/>
      <c r="P263" s="187"/>
      <c r="Q263" s="187"/>
      <c r="R263" s="187"/>
      <c r="S263" s="241"/>
      <c r="T263" s="266"/>
      <c r="U263" s="189"/>
      <c r="V263" s="147"/>
      <c r="W263" s="147"/>
      <c r="X263" s="147"/>
    </row>
  </sheetData>
  <autoFilter ref="A4:X4" xr:uid="{00000000-0009-0000-0000-000000000000}"/>
  <mergeCells count="60">
    <mergeCell ref="C256:C262"/>
    <mergeCell ref="C253:C255"/>
    <mergeCell ref="C250:C252"/>
    <mergeCell ref="A256:A262"/>
    <mergeCell ref="A253:A255"/>
    <mergeCell ref="A250:A252"/>
    <mergeCell ref="B250:B252"/>
    <mergeCell ref="B253:B255"/>
    <mergeCell ref="B256:B262"/>
    <mergeCell ref="N256:N262"/>
    <mergeCell ref="O256:O262"/>
    <mergeCell ref="F256:F262"/>
    <mergeCell ref="G256:G262"/>
    <mergeCell ref="J256:J262"/>
    <mergeCell ref="K256:K262"/>
    <mergeCell ref="L256:L262"/>
    <mergeCell ref="M256:M262"/>
    <mergeCell ref="N253:N255"/>
    <mergeCell ref="O253:O255"/>
    <mergeCell ref="H251:H252"/>
    <mergeCell ref="I251:I252"/>
    <mergeCell ref="N250:N252"/>
    <mergeCell ref="O250:O252"/>
    <mergeCell ref="G2:M2"/>
    <mergeCell ref="G253:G255"/>
    <mergeCell ref="H253:H255"/>
    <mergeCell ref="I253:I255"/>
    <mergeCell ref="J253:J255"/>
    <mergeCell ref="K253:K255"/>
    <mergeCell ref="M250:M252"/>
    <mergeCell ref="L253:L255"/>
    <mergeCell ref="M253:M255"/>
    <mergeCell ref="F250:F252"/>
    <mergeCell ref="G250:G252"/>
    <mergeCell ref="J250:J252"/>
    <mergeCell ref="K250:K252"/>
    <mergeCell ref="L250:L252"/>
    <mergeCell ref="T256:T262"/>
    <mergeCell ref="V253:V255"/>
    <mergeCell ref="P253:P255"/>
    <mergeCell ref="Q253:Q255"/>
    <mergeCell ref="R253:R255"/>
    <mergeCell ref="S253:S255"/>
    <mergeCell ref="T253:T255"/>
    <mergeCell ref="P250:P252"/>
    <mergeCell ref="S3:T3"/>
    <mergeCell ref="W256:W262"/>
    <mergeCell ref="X256:X262"/>
    <mergeCell ref="W253:W255"/>
    <mergeCell ref="X253:X255"/>
    <mergeCell ref="X250:X252"/>
    <mergeCell ref="U253:U255"/>
    <mergeCell ref="Q250:Q252"/>
    <mergeCell ref="R250:R252"/>
    <mergeCell ref="S250:S252"/>
    <mergeCell ref="T250:T252"/>
    <mergeCell ref="U250:U252"/>
    <mergeCell ref="U256:U262"/>
    <mergeCell ref="V256:V262"/>
    <mergeCell ref="S256:S26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157"/>
  <sheetViews>
    <sheetView tabSelected="1" topLeftCell="B1" zoomScale="50" zoomScaleNormal="50" zoomScaleSheetLayoutView="70" workbookViewId="0">
      <selection activeCell="D14" sqref="D14"/>
    </sheetView>
  </sheetViews>
  <sheetFormatPr defaultColWidth="9.33203125" defaultRowHeight="18" x14ac:dyDescent="0.35"/>
  <cols>
    <col min="1" max="1" width="19" style="283" customWidth="1"/>
    <col min="2" max="2" width="26.109375" style="283" customWidth="1"/>
    <col min="3" max="3" width="25.5546875" style="285" customWidth="1"/>
    <col min="4" max="4" width="23.5546875" style="283" customWidth="1"/>
    <col min="5" max="5" width="89.33203125" style="283" customWidth="1"/>
    <col min="6" max="6" width="21.109375" style="286" customWidth="1"/>
    <col min="7" max="7" width="16" style="285" customWidth="1"/>
    <col min="8" max="8" width="12.5546875" style="283" hidden="1" customWidth="1"/>
    <col min="9" max="9" width="11.44140625" style="283" customWidth="1"/>
    <col min="10" max="10" width="11.44140625" style="283" hidden="1" customWidth="1"/>
    <col min="11" max="11" width="8.44140625" style="283" hidden="1" customWidth="1"/>
    <col min="12" max="12" width="15.6640625" style="283" customWidth="1"/>
    <col min="13" max="13" width="16.33203125" style="283" customWidth="1"/>
    <col min="14" max="14" width="13.33203125" style="283" customWidth="1"/>
    <col min="15" max="15" width="16.5546875" style="337" customWidth="1"/>
    <col min="16" max="16" width="9" style="283" hidden="1" customWidth="1"/>
    <col min="17" max="17" width="7.6640625" style="283" hidden="1" customWidth="1"/>
    <col min="18" max="18" width="9.5546875" style="283" hidden="1" customWidth="1"/>
    <col min="19" max="19" width="9.44140625" style="283" hidden="1" customWidth="1"/>
    <col min="20" max="20" width="9.5546875" style="283" hidden="1" customWidth="1"/>
    <col min="21" max="21" width="15.33203125" style="283" customWidth="1"/>
    <col min="22" max="22" width="26.6640625" style="626" customWidth="1"/>
    <col min="23" max="23" width="30.5546875" style="283" customWidth="1"/>
    <col min="24" max="24" width="25.6640625" style="283" customWidth="1"/>
    <col min="25" max="25" width="14.5546875" style="283" customWidth="1"/>
    <col min="26" max="26" width="11.5546875" style="283" customWidth="1"/>
    <col min="27" max="27" width="28.5546875" style="286" customWidth="1"/>
    <col min="28" max="28" width="28" style="286" hidden="1" customWidth="1"/>
    <col min="29" max="29" width="14.44140625" style="283" customWidth="1"/>
    <col min="30" max="30" width="10.44140625" style="283" hidden="1" customWidth="1"/>
    <col min="31" max="31" width="14.6640625" style="283" customWidth="1"/>
    <col min="32" max="32" width="11.5546875" style="283" hidden="1" customWidth="1"/>
    <col min="33" max="33" width="29.44140625" style="286" customWidth="1"/>
    <col min="34" max="34" width="26.5546875" style="286" hidden="1" customWidth="1"/>
    <col min="35" max="35" width="12.5546875" style="286" customWidth="1"/>
    <col min="36" max="36" width="12.44140625" style="283" hidden="1" customWidth="1"/>
    <col min="37" max="37" width="11.5546875" style="283" customWidth="1"/>
    <col min="38" max="39" width="15.109375" style="286" customWidth="1"/>
    <col min="40" max="40" width="77.6640625" style="284" customWidth="1"/>
    <col min="41" max="16384" width="9.33203125" style="283"/>
  </cols>
  <sheetData>
    <row r="1" spans="1:40" ht="21.6" x14ac:dyDescent="0.4">
      <c r="A1" s="289"/>
      <c r="B1" s="289"/>
      <c r="C1" s="290"/>
      <c r="D1" s="289"/>
      <c r="E1" s="291"/>
      <c r="F1" s="482"/>
      <c r="G1" s="340"/>
      <c r="H1" s="289"/>
      <c r="I1" s="289"/>
      <c r="J1" s="289"/>
      <c r="K1" s="289"/>
      <c r="L1" s="289"/>
      <c r="M1" s="289"/>
      <c r="N1" s="289"/>
      <c r="O1" s="336"/>
      <c r="P1" s="289"/>
      <c r="Q1" s="289"/>
      <c r="R1" s="289"/>
      <c r="S1" s="289"/>
      <c r="T1" s="289"/>
      <c r="U1" s="289"/>
      <c r="V1" s="612"/>
      <c r="W1" s="289"/>
      <c r="X1" s="289"/>
      <c r="Y1" s="289"/>
      <c r="Z1" s="289"/>
      <c r="AA1" s="292"/>
      <c r="AB1" s="292"/>
      <c r="AC1" s="289"/>
      <c r="AD1" s="289"/>
      <c r="AE1" s="327"/>
      <c r="AF1" s="327"/>
      <c r="AG1" s="328"/>
      <c r="AH1" s="329"/>
      <c r="AI1" s="330"/>
      <c r="AJ1" s="329"/>
      <c r="AK1" s="330"/>
      <c r="AL1" s="331"/>
      <c r="AM1" s="331"/>
    </row>
    <row r="2" spans="1:40" ht="7.2" customHeight="1" x14ac:dyDescent="0.4">
      <c r="A2" s="289"/>
      <c r="B2" s="289"/>
      <c r="C2" s="313"/>
      <c r="D2" s="289"/>
      <c r="E2" s="748" t="s">
        <v>1923</v>
      </c>
      <c r="F2" s="477"/>
      <c r="G2" s="341"/>
      <c r="H2" s="289"/>
      <c r="I2" s="289"/>
      <c r="J2" s="289"/>
      <c r="K2" s="289"/>
      <c r="L2" s="289"/>
      <c r="M2" s="289"/>
      <c r="N2" s="289"/>
      <c r="O2" s="336"/>
      <c r="P2" s="289"/>
      <c r="Q2" s="289"/>
      <c r="R2" s="289"/>
      <c r="S2" s="289"/>
      <c r="T2" s="289"/>
      <c r="U2" s="289"/>
      <c r="V2" s="612"/>
      <c r="W2" s="289"/>
      <c r="X2" s="289"/>
      <c r="Y2" s="289"/>
      <c r="Z2" s="289"/>
      <c r="AA2" s="292"/>
      <c r="AB2" s="292"/>
      <c r="AC2" s="289"/>
      <c r="AD2" s="289"/>
      <c r="AE2" s="327"/>
      <c r="AF2" s="327"/>
      <c r="AG2" s="328"/>
      <c r="AH2" s="329"/>
      <c r="AI2" s="330"/>
      <c r="AJ2" s="329"/>
      <c r="AK2" s="330"/>
      <c r="AL2" s="331"/>
      <c r="AM2" s="331"/>
    </row>
    <row r="3" spans="1:40" ht="27.9" customHeight="1" x14ac:dyDescent="0.4">
      <c r="A3" s="289"/>
      <c r="B3" s="289"/>
      <c r="C3" s="313"/>
      <c r="D3" s="289"/>
      <c r="E3" s="749"/>
      <c r="F3" s="477"/>
      <c r="G3" s="341"/>
      <c r="H3" s="289"/>
      <c r="I3" s="289"/>
      <c r="J3" s="289"/>
      <c r="K3" s="289"/>
      <c r="L3" s="289"/>
      <c r="M3" s="289"/>
      <c r="N3" s="289"/>
      <c r="O3" s="336"/>
      <c r="P3" s="289"/>
      <c r="Q3" s="289"/>
      <c r="R3" s="289"/>
      <c r="S3" s="289"/>
      <c r="T3" s="289"/>
      <c r="U3" s="289"/>
      <c r="V3" s="612"/>
      <c r="W3" s="289"/>
      <c r="X3" s="289"/>
      <c r="Y3" s="289"/>
      <c r="Z3" s="289"/>
      <c r="AA3" s="292"/>
      <c r="AB3" s="292"/>
      <c r="AC3" s="289"/>
      <c r="AD3" s="289"/>
      <c r="AE3" s="327"/>
      <c r="AF3" s="327"/>
      <c r="AG3" s="328"/>
      <c r="AH3" s="329"/>
      <c r="AI3" s="330"/>
      <c r="AJ3" s="329"/>
      <c r="AK3" s="330"/>
      <c r="AL3" s="331"/>
      <c r="AM3" s="331"/>
    </row>
    <row r="4" spans="1:40" ht="27.9" customHeight="1" x14ac:dyDescent="0.4">
      <c r="A4" s="627" t="s">
        <v>2689</v>
      </c>
      <c r="B4" s="627"/>
      <c r="C4" s="627"/>
      <c r="D4" s="289"/>
      <c r="E4" s="749"/>
      <c r="F4" s="477"/>
      <c r="G4" s="341"/>
      <c r="H4" s="289"/>
      <c r="I4" s="289"/>
      <c r="J4" s="289"/>
      <c r="K4" s="289"/>
      <c r="L4" s="289"/>
      <c r="M4" s="289"/>
      <c r="N4" s="289"/>
      <c r="O4" s="336"/>
      <c r="P4" s="289"/>
      <c r="Q4" s="289"/>
      <c r="R4" s="289"/>
      <c r="S4" s="289"/>
      <c r="T4" s="289"/>
      <c r="U4" s="289"/>
      <c r="V4" s="612"/>
      <c r="W4" s="289"/>
      <c r="X4" s="289"/>
      <c r="Y4" s="289"/>
      <c r="Z4" s="289"/>
      <c r="AA4" s="292"/>
      <c r="AB4" s="292"/>
      <c r="AC4" s="289"/>
      <c r="AD4" s="289"/>
      <c r="AE4" s="327"/>
      <c r="AF4" s="327"/>
      <c r="AG4" s="328"/>
      <c r="AH4" s="329"/>
      <c r="AI4" s="330"/>
      <c r="AJ4" s="329"/>
      <c r="AK4" s="330"/>
      <c r="AL4" s="331"/>
      <c r="AM4" s="331"/>
    </row>
    <row r="5" spans="1:40" ht="27.9" customHeight="1" x14ac:dyDescent="0.4">
      <c r="A5" s="627" t="s">
        <v>2690</v>
      </c>
      <c r="B5" s="627"/>
      <c r="C5" s="627"/>
      <c r="D5" s="289"/>
      <c r="E5" s="749"/>
      <c r="F5" s="477"/>
      <c r="G5" s="341"/>
      <c r="H5" s="289"/>
      <c r="I5" s="289"/>
      <c r="J5" s="289"/>
      <c r="K5" s="289"/>
      <c r="L5" s="289"/>
      <c r="M5" s="289"/>
      <c r="N5" s="289"/>
      <c r="O5" s="336"/>
      <c r="P5" s="289"/>
      <c r="Q5" s="289"/>
      <c r="R5" s="289"/>
      <c r="S5" s="289"/>
      <c r="T5" s="289"/>
      <c r="U5" s="289"/>
      <c r="V5" s="612"/>
      <c r="W5" s="289"/>
      <c r="X5" s="289"/>
      <c r="Y5" s="289"/>
      <c r="Z5" s="289"/>
      <c r="AA5" s="292"/>
      <c r="AB5" s="292"/>
      <c r="AC5" s="289"/>
      <c r="AD5" s="289"/>
      <c r="AE5" s="327"/>
      <c r="AF5" s="327"/>
      <c r="AG5" s="328"/>
      <c r="AH5" s="329"/>
      <c r="AI5" s="330"/>
      <c r="AJ5" s="329"/>
      <c r="AK5" s="330"/>
      <c r="AL5" s="331"/>
      <c r="AM5" s="331"/>
    </row>
    <row r="6" spans="1:40" ht="27.9" customHeight="1" x14ac:dyDescent="0.4">
      <c r="A6" s="627" t="s">
        <v>2691</v>
      </c>
      <c r="B6" s="627"/>
      <c r="C6" s="627"/>
      <c r="D6" s="289"/>
      <c r="E6" s="749"/>
      <c r="F6" s="477"/>
      <c r="G6" s="341"/>
      <c r="H6" s="289"/>
      <c r="I6" s="289"/>
      <c r="J6" s="289"/>
      <c r="K6" s="289"/>
      <c r="L6" s="289"/>
      <c r="M6" s="289"/>
      <c r="N6" s="289"/>
      <c r="O6" s="336"/>
      <c r="P6" s="289"/>
      <c r="Q6" s="289"/>
      <c r="R6" s="289"/>
      <c r="S6" s="289"/>
      <c r="T6" s="289"/>
      <c r="U6" s="289"/>
      <c r="V6" s="612"/>
      <c r="W6" s="289"/>
      <c r="X6" s="289"/>
      <c r="Y6" s="289"/>
      <c r="Z6" s="289"/>
      <c r="AA6" s="292"/>
      <c r="AB6" s="292"/>
      <c r="AC6" s="289"/>
      <c r="AD6" s="289"/>
      <c r="AE6" s="327"/>
      <c r="AF6" s="327"/>
      <c r="AG6" s="328"/>
      <c r="AH6" s="329"/>
      <c r="AI6" s="330"/>
      <c r="AJ6" s="329"/>
      <c r="AK6" s="330"/>
      <c r="AL6" s="331"/>
      <c r="AM6" s="331"/>
    </row>
    <row r="7" spans="1:40" ht="27.9" customHeight="1" thickBot="1" x14ac:dyDescent="0.45">
      <c r="A7" s="627" t="s">
        <v>2692</v>
      </c>
      <c r="B7" s="629"/>
      <c r="C7" s="630"/>
      <c r="D7" s="289"/>
      <c r="E7" s="749"/>
      <c r="F7" s="477"/>
      <c r="G7" s="341"/>
      <c r="H7" s="289"/>
      <c r="I7" s="289"/>
      <c r="J7" s="289"/>
      <c r="K7" s="289"/>
      <c r="L7" s="289"/>
      <c r="M7" s="289"/>
      <c r="N7" s="289"/>
      <c r="O7" s="336"/>
      <c r="P7" s="289"/>
      <c r="Q7" s="289"/>
      <c r="R7" s="289"/>
      <c r="S7" s="289"/>
      <c r="T7" s="289"/>
      <c r="U7" s="289"/>
      <c r="V7" s="612"/>
      <c r="W7" s="289"/>
      <c r="X7" s="289"/>
      <c r="Y7" s="289"/>
      <c r="Z7" s="289"/>
      <c r="AA7" s="292"/>
      <c r="AB7" s="292"/>
      <c r="AC7" s="289"/>
      <c r="AD7" s="289"/>
      <c r="AE7" s="327"/>
      <c r="AF7" s="327"/>
      <c r="AG7" s="328"/>
      <c r="AH7" s="329"/>
      <c r="AI7" s="330"/>
      <c r="AJ7" s="329"/>
      <c r="AK7" s="330"/>
      <c r="AL7" s="331"/>
      <c r="AM7" s="331"/>
    </row>
    <row r="8" spans="1:40" ht="27.9" customHeight="1" thickBot="1" x14ac:dyDescent="0.4">
      <c r="A8" s="628" t="s">
        <v>2693</v>
      </c>
      <c r="B8" s="628"/>
      <c r="C8" s="631"/>
      <c r="E8" s="749"/>
      <c r="F8" s="477"/>
      <c r="G8" s="751" t="s">
        <v>1924</v>
      </c>
      <c r="H8" s="752"/>
      <c r="I8" s="752"/>
      <c r="J8" s="752"/>
      <c r="K8" s="752"/>
      <c r="L8" s="752"/>
      <c r="M8" s="752"/>
      <c r="N8" s="752"/>
      <c r="O8" s="753"/>
      <c r="P8" s="295" t="s">
        <v>10</v>
      </c>
      <c r="Q8" s="296">
        <f>SUM(Q38:Q43)</f>
        <v>0</v>
      </c>
      <c r="R8" s="293"/>
      <c r="S8" s="293"/>
      <c r="T8" s="293"/>
      <c r="U8" s="293"/>
      <c r="V8" s="613"/>
      <c r="W8" s="757" t="s">
        <v>1925</v>
      </c>
      <c r="X8" s="758"/>
      <c r="Y8" s="758"/>
      <c r="Z8" s="758"/>
      <c r="AA8" s="759"/>
      <c r="AB8" s="310" t="s">
        <v>10</v>
      </c>
      <c r="AC8" s="297"/>
      <c r="AD8" s="310" t="s">
        <v>10</v>
      </c>
      <c r="AE8" s="332"/>
      <c r="AF8" s="312"/>
      <c r="AG8" s="750"/>
      <c r="AH8" s="750"/>
      <c r="AI8" s="750"/>
      <c r="AJ8" s="750"/>
      <c r="AK8" s="750"/>
      <c r="AL8" s="750"/>
      <c r="AM8" s="311"/>
    </row>
    <row r="9" spans="1:40" ht="115.2" customHeight="1" thickBot="1" x14ac:dyDescent="0.4">
      <c r="A9" s="541"/>
      <c r="B9" s="440" t="s">
        <v>2681</v>
      </c>
      <c r="C9" s="440" t="s">
        <v>2707</v>
      </c>
      <c r="D9" s="441" t="s">
        <v>1926</v>
      </c>
      <c r="E9" s="442" t="s">
        <v>2686</v>
      </c>
      <c r="F9" s="478"/>
      <c r="G9" s="754" t="s">
        <v>1927</v>
      </c>
      <c r="H9" s="755"/>
      <c r="I9" s="755"/>
      <c r="J9" s="755"/>
      <c r="K9" s="755"/>
      <c r="L9" s="755"/>
      <c r="M9" s="755"/>
      <c r="N9" s="755"/>
      <c r="O9" s="756"/>
      <c r="P9" s="295" t="s">
        <v>10</v>
      </c>
      <c r="Q9" s="296"/>
      <c r="R9" s="294" t="s">
        <v>10</v>
      </c>
      <c r="S9" s="294" t="s">
        <v>10</v>
      </c>
      <c r="T9" s="294" t="s">
        <v>10</v>
      </c>
      <c r="U9" s="294"/>
      <c r="V9" s="614"/>
      <c r="W9" s="760"/>
      <c r="X9" s="761"/>
      <c r="Y9" s="761"/>
      <c r="Z9" s="761"/>
      <c r="AA9" s="762"/>
      <c r="AB9" s="310" t="s">
        <v>10</v>
      </c>
      <c r="AC9" s="297"/>
      <c r="AD9" s="310" t="s">
        <v>10</v>
      </c>
      <c r="AE9" s="297"/>
      <c r="AF9" s="310" t="s">
        <v>10</v>
      </c>
      <c r="AG9" s="311"/>
      <c r="AH9" s="312" t="s">
        <v>10</v>
      </c>
      <c r="AI9" s="349"/>
      <c r="AJ9" s="311" t="s">
        <v>10</v>
      </c>
      <c r="AK9" s="311"/>
      <c r="AL9" s="351"/>
      <c r="AM9" s="351"/>
    </row>
    <row r="10" spans="1:40" s="486" customFormat="1" ht="69.75" customHeight="1" x14ac:dyDescent="0.25">
      <c r="A10" s="690" t="s">
        <v>3</v>
      </c>
      <c r="B10" s="688" t="s">
        <v>1928</v>
      </c>
      <c r="C10" s="688" t="s">
        <v>1929</v>
      </c>
      <c r="D10" s="688" t="s">
        <v>1930</v>
      </c>
      <c r="E10" s="696" t="s">
        <v>7</v>
      </c>
      <c r="F10" s="696" t="s">
        <v>2697</v>
      </c>
      <c r="G10" s="694" t="s">
        <v>1931</v>
      </c>
      <c r="H10" s="694" t="s">
        <v>1932</v>
      </c>
      <c r="I10" s="694" t="s">
        <v>1933</v>
      </c>
      <c r="J10" s="475"/>
      <c r="K10" s="475"/>
      <c r="L10" s="694" t="s">
        <v>1934</v>
      </c>
      <c r="M10" s="694" t="s">
        <v>1935</v>
      </c>
      <c r="N10" s="694" t="s">
        <v>13</v>
      </c>
      <c r="O10" s="734" t="s">
        <v>1936</v>
      </c>
      <c r="P10" s="497"/>
      <c r="Q10" s="498"/>
      <c r="R10" s="453" t="s">
        <v>1470</v>
      </c>
      <c r="S10" s="453" t="s">
        <v>1470</v>
      </c>
      <c r="T10" s="454"/>
      <c r="U10" s="739" t="s">
        <v>2687</v>
      </c>
      <c r="V10" s="741" t="s">
        <v>2688</v>
      </c>
      <c r="W10" s="454" t="s">
        <v>1937</v>
      </c>
      <c r="X10" s="454" t="s">
        <v>1938</v>
      </c>
      <c r="Y10" s="763" t="s">
        <v>1939</v>
      </c>
      <c r="Z10" s="763"/>
      <c r="AA10" s="454" t="s">
        <v>1940</v>
      </c>
      <c r="AB10" s="454" t="s">
        <v>1941</v>
      </c>
      <c r="AC10" s="677" t="s">
        <v>1942</v>
      </c>
      <c r="AD10" s="677"/>
      <c r="AE10" s="677" t="s">
        <v>1943</v>
      </c>
      <c r="AF10" s="677"/>
      <c r="AG10" s="454" t="s">
        <v>1944</v>
      </c>
      <c r="AH10" s="454" t="s">
        <v>1945</v>
      </c>
      <c r="AI10" s="694" t="s">
        <v>1946</v>
      </c>
      <c r="AJ10" s="694" t="s">
        <v>1947</v>
      </c>
      <c r="AK10" s="677" t="s">
        <v>24</v>
      </c>
      <c r="AL10" s="677" t="s">
        <v>25</v>
      </c>
      <c r="AM10" s="677" t="s">
        <v>2679</v>
      </c>
      <c r="AN10" s="746" t="s">
        <v>1948</v>
      </c>
    </row>
    <row r="11" spans="1:40" s="486" customFormat="1" ht="71.25" customHeight="1" x14ac:dyDescent="0.25">
      <c r="A11" s="691"/>
      <c r="B11" s="689"/>
      <c r="C11" s="689"/>
      <c r="D11" s="689"/>
      <c r="E11" s="697"/>
      <c r="F11" s="697"/>
      <c r="G11" s="695"/>
      <c r="H11" s="695"/>
      <c r="I11" s="695"/>
      <c r="J11" s="446" t="s">
        <v>10</v>
      </c>
      <c r="K11" s="446" t="s">
        <v>10</v>
      </c>
      <c r="L11" s="695"/>
      <c r="M11" s="695"/>
      <c r="N11" s="695"/>
      <c r="O11" s="735"/>
      <c r="P11" s="447" t="s">
        <v>1949</v>
      </c>
      <c r="Q11" s="448" t="s">
        <v>16</v>
      </c>
      <c r="R11" s="444" t="s">
        <v>17</v>
      </c>
      <c r="S11" s="444" t="s">
        <v>18</v>
      </c>
      <c r="T11" s="445" t="s">
        <v>19</v>
      </c>
      <c r="U11" s="740"/>
      <c r="V11" s="742"/>
      <c r="W11" s="445" t="s">
        <v>1950</v>
      </c>
      <c r="X11" s="445" t="s">
        <v>1950</v>
      </c>
      <c r="Y11" s="443" t="s">
        <v>1951</v>
      </c>
      <c r="Z11" s="443" t="s">
        <v>1952</v>
      </c>
      <c r="AA11" s="445" t="s">
        <v>1953</v>
      </c>
      <c r="AB11" s="445" t="s">
        <v>1953</v>
      </c>
      <c r="AC11" s="443" t="s">
        <v>1954</v>
      </c>
      <c r="AD11" s="443" t="s">
        <v>1955</v>
      </c>
      <c r="AE11" s="443" t="s">
        <v>1954</v>
      </c>
      <c r="AF11" s="443" t="s">
        <v>1955</v>
      </c>
      <c r="AG11" s="445" t="s">
        <v>1953</v>
      </c>
      <c r="AH11" s="445" t="s">
        <v>1953</v>
      </c>
      <c r="AI11" s="695"/>
      <c r="AJ11" s="695"/>
      <c r="AK11" s="678"/>
      <c r="AL11" s="678"/>
      <c r="AM11" s="678"/>
      <c r="AN11" s="747"/>
    </row>
    <row r="12" spans="1:40" s="501" customFormat="1" ht="25.2" customHeight="1" x14ac:dyDescent="0.25">
      <c r="A12" s="499" t="s">
        <v>1956</v>
      </c>
      <c r="B12" s="452"/>
      <c r="C12" s="344"/>
      <c r="D12" s="344"/>
      <c r="E12" s="452"/>
      <c r="F12" s="344"/>
      <c r="G12" s="344"/>
      <c r="H12" s="452"/>
      <c r="I12" s="452"/>
      <c r="J12" s="452"/>
      <c r="K12" s="452"/>
      <c r="L12" s="452"/>
      <c r="M12" s="452"/>
      <c r="N12" s="452"/>
      <c r="O12" s="343"/>
      <c r="P12" s="452"/>
      <c r="Q12" s="452"/>
      <c r="R12" s="452"/>
      <c r="S12" s="452"/>
      <c r="T12" s="452"/>
      <c r="U12" s="611"/>
      <c r="V12" s="615"/>
      <c r="W12" s="452"/>
      <c r="X12" s="500"/>
      <c r="Y12" s="452"/>
      <c r="Z12" s="452"/>
      <c r="AA12" s="344"/>
      <c r="AB12" s="344"/>
      <c r="AC12" s="452"/>
      <c r="AD12" s="452"/>
      <c r="AE12" s="452"/>
      <c r="AF12" s="452"/>
      <c r="AG12" s="344"/>
      <c r="AH12" s="344"/>
      <c r="AI12" s="344"/>
      <c r="AJ12" s="344"/>
      <c r="AK12" s="344"/>
      <c r="AL12" s="344"/>
      <c r="AM12" s="604"/>
      <c r="AN12" s="455"/>
    </row>
    <row r="13" spans="1:40" s="486" customFormat="1" ht="30" customHeight="1" x14ac:dyDescent="0.25">
      <c r="A13" s="502" t="s">
        <v>1957</v>
      </c>
      <c r="B13" s="342" t="s">
        <v>1958</v>
      </c>
      <c r="C13" s="342" t="s">
        <v>1959</v>
      </c>
      <c r="D13" s="342" t="s">
        <v>1960</v>
      </c>
      <c r="E13" s="503" t="s">
        <v>1961</v>
      </c>
      <c r="F13" s="481" t="s">
        <v>2703</v>
      </c>
      <c r="G13" s="370">
        <v>0.53</v>
      </c>
      <c r="H13" s="359">
        <v>15.02</v>
      </c>
      <c r="I13" s="342" t="s">
        <v>247</v>
      </c>
      <c r="J13" s="380" t="s">
        <v>34</v>
      </c>
      <c r="K13" s="380" t="s">
        <v>34</v>
      </c>
      <c r="L13" s="357">
        <f t="shared" ref="L13:L29" si="0">M13*J13</f>
        <v>172.79999999999998</v>
      </c>
      <c r="M13" s="392">
        <f t="shared" ref="M13:M30" si="1">O13*K13</f>
        <v>14.399999999999999</v>
      </c>
      <c r="N13" s="342" t="s">
        <v>51</v>
      </c>
      <c r="O13" s="348">
        <v>1.2</v>
      </c>
      <c r="P13" s="371"/>
      <c r="Q13" s="372"/>
      <c r="R13" s="365"/>
      <c r="S13" s="365"/>
      <c r="T13" s="365"/>
      <c r="U13" s="365"/>
      <c r="V13" s="616">
        <f>L13*U13</f>
        <v>0</v>
      </c>
      <c r="W13" s="308" t="s">
        <v>1962</v>
      </c>
      <c r="X13" s="302"/>
      <c r="Y13" s="350">
        <v>17.97</v>
      </c>
      <c r="Z13" s="345"/>
      <c r="AA13" s="302" t="s">
        <v>1963</v>
      </c>
      <c r="AB13" s="302"/>
      <c r="AC13" s="350">
        <v>0.4</v>
      </c>
      <c r="AD13" s="345"/>
      <c r="AE13" s="350">
        <v>1.46</v>
      </c>
      <c r="AF13" s="302"/>
      <c r="AG13" s="302" t="s">
        <v>1964</v>
      </c>
      <c r="AH13" s="302"/>
      <c r="AI13" s="369">
        <f>AJ13*2.20462</f>
        <v>0.10361714</v>
      </c>
      <c r="AJ13" s="302" t="s">
        <v>1965</v>
      </c>
      <c r="AK13" s="308" t="s">
        <v>523</v>
      </c>
      <c r="AL13" s="426">
        <v>3.3000000000000002E-2</v>
      </c>
      <c r="AM13" s="609">
        <f>CONVERT(AL13,"m^3","ft^3")</f>
        <v>1.1653840018091235</v>
      </c>
      <c r="AN13" s="530" t="s">
        <v>1966</v>
      </c>
    </row>
    <row r="14" spans="1:40" s="486" customFormat="1" ht="30" customHeight="1" x14ac:dyDescent="0.25">
      <c r="A14" s="502" t="s">
        <v>1967</v>
      </c>
      <c r="B14" s="342" t="s">
        <v>1968</v>
      </c>
      <c r="C14" s="342" t="s">
        <v>1969</v>
      </c>
      <c r="D14" s="342" t="s">
        <v>1970</v>
      </c>
      <c r="E14" s="503" t="s">
        <v>1971</v>
      </c>
      <c r="F14" s="481" t="s">
        <v>2703</v>
      </c>
      <c r="G14" s="370">
        <v>3.53</v>
      </c>
      <c r="H14" s="359">
        <v>100</v>
      </c>
      <c r="I14" s="342" t="s">
        <v>1034</v>
      </c>
      <c r="J14" s="380" t="s">
        <v>345</v>
      </c>
      <c r="K14" s="380" t="s">
        <v>50</v>
      </c>
      <c r="L14" s="357">
        <f t="shared" si="0"/>
        <v>48</v>
      </c>
      <c r="M14" s="392">
        <f t="shared" si="1"/>
        <v>24</v>
      </c>
      <c r="N14" s="342" t="s">
        <v>51</v>
      </c>
      <c r="O14" s="348">
        <v>1</v>
      </c>
      <c r="P14" s="371"/>
      <c r="Q14" s="372"/>
      <c r="R14" s="365"/>
      <c r="S14" s="365"/>
      <c r="T14" s="365"/>
      <c r="U14" s="365"/>
      <c r="V14" s="616">
        <f t="shared" ref="V14:V37" si="2">L14*U14</f>
        <v>0</v>
      </c>
      <c r="W14" s="308" t="s">
        <v>1972</v>
      </c>
      <c r="X14" s="302"/>
      <c r="Y14" s="350">
        <v>13.52</v>
      </c>
      <c r="Z14" s="345"/>
      <c r="AA14" s="302" t="s">
        <v>1973</v>
      </c>
      <c r="AB14" s="302"/>
      <c r="AC14" s="350">
        <v>5.29</v>
      </c>
      <c r="AD14" s="345"/>
      <c r="AE14" s="350">
        <v>6.39</v>
      </c>
      <c r="AF14" s="302"/>
      <c r="AG14" s="302" t="s">
        <v>1974</v>
      </c>
      <c r="AH14" s="302"/>
      <c r="AI14" s="369">
        <f t="shared" ref="AI14:AI80" si="3">AJ14*2.20462</f>
        <v>0.23589433999999998</v>
      </c>
      <c r="AJ14" s="302" t="s">
        <v>1975</v>
      </c>
      <c r="AK14" s="308" t="s">
        <v>215</v>
      </c>
      <c r="AL14" s="426">
        <v>0.03</v>
      </c>
      <c r="AM14" s="609">
        <f>CONVERT(AL14,"m^3","ft^3")</f>
        <v>1.0594400016446577</v>
      </c>
      <c r="AN14" s="530" t="s">
        <v>1976</v>
      </c>
    </row>
    <row r="15" spans="1:40" s="490" customFormat="1" ht="30" customHeight="1" x14ac:dyDescent="0.25">
      <c r="A15" s="504" t="s">
        <v>1977</v>
      </c>
      <c r="B15" s="309" t="s">
        <v>1978</v>
      </c>
      <c r="C15" s="309" t="s">
        <v>1979</v>
      </c>
      <c r="D15" s="309" t="s">
        <v>1980</v>
      </c>
      <c r="E15" s="505" t="s">
        <v>1981</v>
      </c>
      <c r="F15" s="481" t="s">
        <v>2703</v>
      </c>
      <c r="G15" s="369">
        <f>CONVERT(H15,"g", "ozm")</f>
        <v>0.70547923899160825</v>
      </c>
      <c r="H15" s="430">
        <v>20</v>
      </c>
      <c r="I15" s="381" t="s">
        <v>505</v>
      </c>
      <c r="J15" s="434">
        <v>12</v>
      </c>
      <c r="K15" s="435">
        <v>12</v>
      </c>
      <c r="L15" s="357">
        <f t="shared" si="0"/>
        <v>172.79999999999998</v>
      </c>
      <c r="M15" s="392">
        <f t="shared" si="1"/>
        <v>14.399999999999999</v>
      </c>
      <c r="N15" s="382" t="s">
        <v>51</v>
      </c>
      <c r="O15" s="333">
        <v>1.2</v>
      </c>
      <c r="P15" s="371" t="s">
        <v>1470</v>
      </c>
      <c r="Q15" s="372"/>
      <c r="R15" s="365" t="s">
        <v>1057</v>
      </c>
      <c r="S15" s="365" t="s">
        <v>1982</v>
      </c>
      <c r="T15" s="365" t="s">
        <v>225</v>
      </c>
      <c r="U15" s="365"/>
      <c r="V15" s="616">
        <f t="shared" si="2"/>
        <v>0</v>
      </c>
      <c r="W15" s="308" t="s">
        <v>1983</v>
      </c>
      <c r="X15" s="308" t="s">
        <v>1984</v>
      </c>
      <c r="Y15" s="322">
        <v>19</v>
      </c>
      <c r="Z15" s="374" t="s">
        <v>1985</v>
      </c>
      <c r="AA15" s="308" t="s">
        <v>1986</v>
      </c>
      <c r="AB15" s="308" t="s">
        <v>1987</v>
      </c>
      <c r="AC15" s="322">
        <f>CONVERT(AD15, "kg","lbm")</f>
        <v>0.52910942924370619</v>
      </c>
      <c r="AD15" s="374" t="s">
        <v>1988</v>
      </c>
      <c r="AE15" s="322">
        <f>CONVERT(AF15, "kg","lbm")</f>
        <v>1.4197769684706116</v>
      </c>
      <c r="AF15" s="374" t="s">
        <v>1989</v>
      </c>
      <c r="AG15" s="308" t="s">
        <v>1990</v>
      </c>
      <c r="AH15" s="308" t="s">
        <v>1991</v>
      </c>
      <c r="AI15" s="369">
        <f t="shared" si="3"/>
        <v>0.10582175999999999</v>
      </c>
      <c r="AJ15" s="308" t="s">
        <v>1992</v>
      </c>
      <c r="AK15" s="309" t="s">
        <v>1050</v>
      </c>
      <c r="AL15" s="426">
        <v>2.6700000000000002E-2</v>
      </c>
      <c r="AM15" s="609">
        <f t="shared" ref="AM15:AM39" si="4">CONVERT(AL15,"m^3","ft^3")</f>
        <v>0.94290160146374546</v>
      </c>
      <c r="AN15" s="530" t="s">
        <v>1966</v>
      </c>
    </row>
    <row r="16" spans="1:40" s="490" customFormat="1" ht="30" customHeight="1" x14ac:dyDescent="0.25">
      <c r="A16" s="504" t="s">
        <v>1993</v>
      </c>
      <c r="B16" s="309" t="s">
        <v>1994</v>
      </c>
      <c r="C16" s="309" t="s">
        <v>1995</v>
      </c>
      <c r="D16" s="309" t="s">
        <v>1996</v>
      </c>
      <c r="E16" s="505" t="s">
        <v>1997</v>
      </c>
      <c r="F16" s="481" t="s">
        <v>2703</v>
      </c>
      <c r="G16" s="369">
        <f>CONVERT(H16,"g", "ozm")</f>
        <v>0.9876709345882515</v>
      </c>
      <c r="H16" s="430">
        <v>28</v>
      </c>
      <c r="I16" s="381" t="s">
        <v>505</v>
      </c>
      <c r="J16" s="434">
        <v>12</v>
      </c>
      <c r="K16" s="435">
        <v>12</v>
      </c>
      <c r="L16" s="357">
        <f t="shared" si="0"/>
        <v>172.79999999999998</v>
      </c>
      <c r="M16" s="392">
        <f t="shared" si="1"/>
        <v>14.399999999999999</v>
      </c>
      <c r="N16" s="383" t="s">
        <v>51</v>
      </c>
      <c r="O16" s="334">
        <v>1.2</v>
      </c>
      <c r="P16" s="371"/>
      <c r="Q16" s="372"/>
      <c r="R16" s="365" t="s">
        <v>439</v>
      </c>
      <c r="S16" s="365" t="s">
        <v>1998</v>
      </c>
      <c r="T16" s="365" t="s">
        <v>1999</v>
      </c>
      <c r="U16" s="365"/>
      <c r="V16" s="616">
        <f t="shared" si="2"/>
        <v>0</v>
      </c>
      <c r="W16" s="308" t="s">
        <v>2000</v>
      </c>
      <c r="X16" s="308" t="s">
        <v>2001</v>
      </c>
      <c r="Y16" s="322">
        <v>22.5</v>
      </c>
      <c r="Z16" s="374" t="s">
        <v>2002</v>
      </c>
      <c r="AA16" s="308" t="s">
        <v>2003</v>
      </c>
      <c r="AB16" s="308" t="s">
        <v>2004</v>
      </c>
      <c r="AC16" s="322">
        <f t="shared" ref="AC16" si="5">CONVERT(AD16, "kg","lbm")</f>
        <v>0.74075320094118868</v>
      </c>
      <c r="AD16" s="368">
        <v>0.33600000000000002</v>
      </c>
      <c r="AE16" s="322">
        <f t="shared" ref="AE16" si="6">CONVERT(AF16, "kg","lbm")</f>
        <v>1.7438564938823815</v>
      </c>
      <c r="AF16" s="374" t="s">
        <v>2005</v>
      </c>
      <c r="AG16" s="308" t="s">
        <v>2006</v>
      </c>
      <c r="AH16" s="308" t="s">
        <v>2007</v>
      </c>
      <c r="AI16" s="369">
        <f t="shared" si="3"/>
        <v>0.13448181999999997</v>
      </c>
      <c r="AJ16" s="308" t="s">
        <v>2008</v>
      </c>
      <c r="AK16" s="309" t="s">
        <v>2009</v>
      </c>
      <c r="AL16" s="426">
        <v>3.9300000000000002E-2</v>
      </c>
      <c r="AM16" s="609">
        <f t="shared" si="4"/>
        <v>1.3878664021545017</v>
      </c>
      <c r="AN16" s="530" t="s">
        <v>1966</v>
      </c>
    </row>
    <row r="17" spans="1:40" s="486" customFormat="1" ht="30" customHeight="1" x14ac:dyDescent="0.25">
      <c r="A17" s="504" t="s">
        <v>2010</v>
      </c>
      <c r="B17" s="309" t="s">
        <v>2011</v>
      </c>
      <c r="C17" s="309" t="s">
        <v>2012</v>
      </c>
      <c r="D17" s="309" t="s">
        <v>2013</v>
      </c>
      <c r="E17" s="506" t="s">
        <v>2014</v>
      </c>
      <c r="F17" s="481" t="s">
        <v>2704</v>
      </c>
      <c r="G17" s="369">
        <f t="shared" ref="G17" si="7">CONVERT(H17,"g", "ozm")</f>
        <v>1.0582188584874124</v>
      </c>
      <c r="H17" s="384">
        <v>30</v>
      </c>
      <c r="I17" s="309" t="s">
        <v>247</v>
      </c>
      <c r="J17" s="385" t="s">
        <v>34</v>
      </c>
      <c r="K17" s="385" t="s">
        <v>34</v>
      </c>
      <c r="L17" s="357">
        <f t="shared" si="0"/>
        <v>165.6</v>
      </c>
      <c r="M17" s="392">
        <f t="shared" si="1"/>
        <v>13.799999999999999</v>
      </c>
      <c r="N17" s="309" t="s">
        <v>51</v>
      </c>
      <c r="O17" s="333">
        <v>1.1499999999999999</v>
      </c>
      <c r="P17" s="371"/>
      <c r="Q17" s="372"/>
      <c r="R17" s="365" t="s">
        <v>568</v>
      </c>
      <c r="S17" s="365" t="s">
        <v>569</v>
      </c>
      <c r="T17" s="365" t="s">
        <v>570</v>
      </c>
      <c r="U17" s="365"/>
      <c r="V17" s="616">
        <f t="shared" si="2"/>
        <v>0</v>
      </c>
      <c r="W17" s="308" t="s">
        <v>2015</v>
      </c>
      <c r="X17" s="302" t="s">
        <v>572</v>
      </c>
      <c r="Y17" s="350">
        <v>24.1</v>
      </c>
      <c r="Z17" s="345" t="s">
        <v>54</v>
      </c>
      <c r="AA17" s="302" t="s">
        <v>2016</v>
      </c>
      <c r="AB17" s="302" t="s">
        <v>2017</v>
      </c>
      <c r="AC17" s="350">
        <f t="shared" ref="AC17" si="8">CONVERT(AD17, "kg","lbm")</f>
        <v>0.79366414386555928</v>
      </c>
      <c r="AD17" s="345" t="s">
        <v>2018</v>
      </c>
      <c r="AE17" s="350">
        <v>0.85</v>
      </c>
      <c r="AF17" s="302"/>
      <c r="AG17" s="302" t="s">
        <v>2019</v>
      </c>
      <c r="AH17" s="302" t="s">
        <v>2020</v>
      </c>
      <c r="AI17" s="369">
        <f t="shared" si="3"/>
        <v>0.13227719999999998</v>
      </c>
      <c r="AJ17" s="302" t="s">
        <v>2021</v>
      </c>
      <c r="AK17" s="308" t="s">
        <v>180</v>
      </c>
      <c r="AL17" s="426">
        <v>2.4E-2</v>
      </c>
      <c r="AM17" s="609">
        <f t="shared" si="4"/>
        <v>0.84755200131572617</v>
      </c>
      <c r="AN17" s="530" t="s">
        <v>1966</v>
      </c>
    </row>
    <row r="18" spans="1:40" s="486" customFormat="1" ht="30" customHeight="1" x14ac:dyDescent="0.25">
      <c r="A18" s="504" t="s">
        <v>2022</v>
      </c>
      <c r="B18" s="309" t="s">
        <v>2023</v>
      </c>
      <c r="C18" s="309" t="s">
        <v>2024</v>
      </c>
      <c r="D18" s="309" t="s">
        <v>2025</v>
      </c>
      <c r="E18" s="507" t="s">
        <v>2026</v>
      </c>
      <c r="F18" s="481" t="s">
        <v>2704</v>
      </c>
      <c r="G18" s="369">
        <f>CONVERT(H18,"g", "ozm")</f>
        <v>2.0458897930756637</v>
      </c>
      <c r="H18" s="429">
        <v>58</v>
      </c>
      <c r="I18" s="438" t="s">
        <v>247</v>
      </c>
      <c r="J18" s="436">
        <v>12</v>
      </c>
      <c r="K18" s="437">
        <v>12</v>
      </c>
      <c r="L18" s="357">
        <f t="shared" si="0"/>
        <v>158.4</v>
      </c>
      <c r="M18" s="392">
        <f t="shared" si="1"/>
        <v>13.200000000000001</v>
      </c>
      <c r="N18" s="382" t="s">
        <v>51</v>
      </c>
      <c r="O18" s="333">
        <v>1.1000000000000001</v>
      </c>
      <c r="P18" s="386"/>
      <c r="Q18" s="386"/>
      <c r="R18" s="387">
        <v>41.5</v>
      </c>
      <c r="S18" s="387">
        <v>35</v>
      </c>
      <c r="T18" s="387">
        <v>26.8</v>
      </c>
      <c r="U18" s="387"/>
      <c r="V18" s="616">
        <f t="shared" si="2"/>
        <v>0</v>
      </c>
      <c r="W18" s="321" t="s">
        <v>2027</v>
      </c>
      <c r="X18" s="305" t="s">
        <v>2028</v>
      </c>
      <c r="Y18" s="350">
        <v>32</v>
      </c>
      <c r="Z18" s="304" t="s">
        <v>2029</v>
      </c>
      <c r="AA18" s="305" t="s">
        <v>2030</v>
      </c>
      <c r="AB18" s="305" t="s">
        <v>2031</v>
      </c>
      <c r="AC18" s="350">
        <v>2.31</v>
      </c>
      <c r="AD18" s="306">
        <v>1.05</v>
      </c>
      <c r="AE18" s="350">
        <v>2.44</v>
      </c>
      <c r="AF18" s="304" t="s">
        <v>2032</v>
      </c>
      <c r="AG18" s="305" t="s">
        <v>2033</v>
      </c>
      <c r="AH18" s="305" t="s">
        <v>2034</v>
      </c>
      <c r="AI18" s="369">
        <f t="shared" si="3"/>
        <v>0.17636959999999999</v>
      </c>
      <c r="AJ18" s="305" t="s">
        <v>2035</v>
      </c>
      <c r="AK18" s="388" t="s">
        <v>907</v>
      </c>
      <c r="AL18" s="426">
        <v>3.78E-2</v>
      </c>
      <c r="AM18" s="609">
        <f t="shared" si="4"/>
        <v>1.3348944020722686</v>
      </c>
      <c r="AN18" s="530" t="s">
        <v>1966</v>
      </c>
    </row>
    <row r="19" spans="1:40" s="490" customFormat="1" ht="35.25" customHeight="1" x14ac:dyDescent="0.25">
      <c r="A19" s="491" t="s">
        <v>2036</v>
      </c>
      <c r="B19" s="508" t="s">
        <v>2037</v>
      </c>
      <c r="C19" s="509" t="s">
        <v>2038</v>
      </c>
      <c r="D19" s="508" t="s">
        <v>2039</v>
      </c>
      <c r="E19" s="439" t="s">
        <v>2040</v>
      </c>
      <c r="F19" s="481" t="s">
        <v>2705</v>
      </c>
      <c r="G19" s="361">
        <v>0.71</v>
      </c>
      <c r="H19" s="364">
        <v>20</v>
      </c>
      <c r="I19" s="362" t="s">
        <v>49</v>
      </c>
      <c r="J19" s="432">
        <v>12</v>
      </c>
      <c r="K19" s="433">
        <v>24</v>
      </c>
      <c r="L19" s="356">
        <f>M19*J19</f>
        <v>230.40000000000003</v>
      </c>
      <c r="M19" s="363">
        <f>O19*K19</f>
        <v>19.200000000000003</v>
      </c>
      <c r="N19" s="364" t="s">
        <v>51</v>
      </c>
      <c r="O19" s="348">
        <v>0.8</v>
      </c>
      <c r="P19" s="367" t="s">
        <v>2041</v>
      </c>
      <c r="Q19" s="376">
        <v>2.5299999999999998</v>
      </c>
      <c r="R19" s="377" t="s">
        <v>2042</v>
      </c>
      <c r="S19" s="378"/>
      <c r="T19" s="365"/>
      <c r="U19" s="365"/>
      <c r="V19" s="616">
        <f t="shared" si="2"/>
        <v>0</v>
      </c>
      <c r="W19" s="342" t="s">
        <v>2043</v>
      </c>
      <c r="X19" s="367"/>
      <c r="Y19" s="366">
        <v>26</v>
      </c>
      <c r="Z19" s="367"/>
      <c r="AA19" s="346" t="s">
        <v>2041</v>
      </c>
      <c r="AB19" s="430"/>
      <c r="AC19" s="322"/>
      <c r="AD19" s="368"/>
      <c r="AE19" s="360">
        <v>2.2000000000000002</v>
      </c>
      <c r="AF19" s="368"/>
      <c r="AG19" s="302" t="s">
        <v>2042</v>
      </c>
      <c r="AH19" s="429"/>
      <c r="AI19" s="369">
        <f>AJ19*2.20462</f>
        <v>9.7003279999999983E-2</v>
      </c>
      <c r="AJ19" s="429">
        <v>4.3999999999999997E-2</v>
      </c>
      <c r="AK19" s="309" t="s">
        <v>180</v>
      </c>
      <c r="AL19" s="426">
        <v>0.03</v>
      </c>
      <c r="AM19" s="609">
        <f t="shared" si="4"/>
        <v>1.0594400016446577</v>
      </c>
      <c r="AN19" s="531" t="s">
        <v>2044</v>
      </c>
    </row>
    <row r="20" spans="1:40" s="490" customFormat="1" ht="34.200000000000003" customHeight="1" x14ac:dyDescent="0.25">
      <c r="A20" s="491" t="s">
        <v>2045</v>
      </c>
      <c r="B20" s="508" t="s">
        <v>2046</v>
      </c>
      <c r="C20" s="509" t="s">
        <v>2047</v>
      </c>
      <c r="D20" s="508" t="s">
        <v>2048</v>
      </c>
      <c r="E20" s="439" t="s">
        <v>2682</v>
      </c>
      <c r="F20" s="481" t="s">
        <v>2703</v>
      </c>
      <c r="G20" s="370">
        <v>0.21</v>
      </c>
      <c r="H20" s="428">
        <v>6</v>
      </c>
      <c r="I20" s="362" t="s">
        <v>247</v>
      </c>
      <c r="J20" s="432">
        <v>12</v>
      </c>
      <c r="K20" s="433">
        <v>12</v>
      </c>
      <c r="L20" s="356">
        <f>M20*J20</f>
        <v>172.79999999999998</v>
      </c>
      <c r="M20" s="363">
        <f>O20*K20</f>
        <v>14.399999999999999</v>
      </c>
      <c r="N20" s="364" t="s">
        <v>51</v>
      </c>
      <c r="O20" s="348">
        <v>1.2</v>
      </c>
      <c r="P20" s="371"/>
      <c r="Q20" s="372"/>
      <c r="R20" s="365"/>
      <c r="S20" s="365"/>
      <c r="T20" s="365"/>
      <c r="U20" s="365"/>
      <c r="V20" s="616">
        <f t="shared" si="2"/>
        <v>0</v>
      </c>
      <c r="W20" s="373" t="s">
        <v>2049</v>
      </c>
      <c r="X20" s="429"/>
      <c r="Y20" s="360">
        <v>18</v>
      </c>
      <c r="Z20" s="374"/>
      <c r="AA20" s="375" t="s">
        <v>2050</v>
      </c>
      <c r="AB20" s="430"/>
      <c r="AC20" s="322">
        <v>1.51</v>
      </c>
      <c r="AD20" s="368"/>
      <c r="AE20" s="360">
        <v>1.34</v>
      </c>
      <c r="AF20" s="368"/>
      <c r="AG20" s="373" t="s">
        <v>2051</v>
      </c>
      <c r="AH20" s="429"/>
      <c r="AI20" s="369">
        <v>1.4</v>
      </c>
      <c r="AJ20" s="429">
        <v>4.2000000000000003E-2</v>
      </c>
      <c r="AK20" s="309" t="s">
        <v>2052</v>
      </c>
      <c r="AL20" s="426">
        <v>7.8E-2</v>
      </c>
      <c r="AM20" s="609">
        <f t="shared" si="4"/>
        <v>2.7545440042761098</v>
      </c>
      <c r="AN20" s="462" t="s">
        <v>2053</v>
      </c>
    </row>
    <row r="21" spans="1:40" s="490" customFormat="1" ht="30" customHeight="1" x14ac:dyDescent="0.25">
      <c r="A21" s="491" t="s">
        <v>2054</v>
      </c>
      <c r="B21" s="508" t="s">
        <v>2055</v>
      </c>
      <c r="C21" s="509" t="s">
        <v>2056</v>
      </c>
      <c r="D21" s="508" t="s">
        <v>2057</v>
      </c>
      <c r="E21" s="439" t="s">
        <v>2683</v>
      </c>
      <c r="F21" s="481" t="s">
        <v>2703</v>
      </c>
      <c r="G21" s="370">
        <v>0.42</v>
      </c>
      <c r="H21" s="428">
        <v>12</v>
      </c>
      <c r="I21" s="362" t="s">
        <v>247</v>
      </c>
      <c r="J21" s="432">
        <v>12</v>
      </c>
      <c r="K21" s="433">
        <v>12</v>
      </c>
      <c r="L21" s="356">
        <f>M21*J21</f>
        <v>172.79999999999998</v>
      </c>
      <c r="M21" s="363">
        <f>O21*K21</f>
        <v>14.399999999999999</v>
      </c>
      <c r="N21" s="364" t="s">
        <v>51</v>
      </c>
      <c r="O21" s="348">
        <v>1.2</v>
      </c>
      <c r="P21" s="371"/>
      <c r="Q21" s="372"/>
      <c r="R21" s="365"/>
      <c r="S21" s="365"/>
      <c r="T21" s="365"/>
      <c r="U21" s="365"/>
      <c r="V21" s="616">
        <f t="shared" si="2"/>
        <v>0</v>
      </c>
      <c r="W21" s="373" t="s">
        <v>2058</v>
      </c>
      <c r="X21" s="429"/>
      <c r="Y21" s="360">
        <v>19.95</v>
      </c>
      <c r="Z21" s="374"/>
      <c r="AA21" s="375" t="s">
        <v>2059</v>
      </c>
      <c r="AB21" s="430"/>
      <c r="AC21" s="322"/>
      <c r="AD21" s="368"/>
      <c r="AE21" s="360">
        <v>1.51</v>
      </c>
      <c r="AF21" s="368"/>
      <c r="AG21" s="373" t="s">
        <v>2060</v>
      </c>
      <c r="AH21" s="429"/>
      <c r="AI21" s="369">
        <f>AJ21*2.20462</f>
        <v>0.10582175999999999</v>
      </c>
      <c r="AJ21" s="429">
        <v>4.8000000000000001E-2</v>
      </c>
      <c r="AK21" s="309" t="s">
        <v>377</v>
      </c>
      <c r="AL21" s="426">
        <v>6.7000000000000004E-2</v>
      </c>
      <c r="AM21" s="609">
        <f t="shared" si="4"/>
        <v>2.3660826703397353</v>
      </c>
      <c r="AN21" s="462" t="s">
        <v>2053</v>
      </c>
    </row>
    <row r="22" spans="1:40" s="486" customFormat="1" ht="30" customHeight="1" x14ac:dyDescent="0.25">
      <c r="A22" s="502" t="s">
        <v>2061</v>
      </c>
      <c r="B22" s="342" t="s">
        <v>2062</v>
      </c>
      <c r="C22" s="342" t="s">
        <v>2063</v>
      </c>
      <c r="D22" s="342" t="s">
        <v>2064</v>
      </c>
      <c r="E22" s="507" t="s">
        <v>2065</v>
      </c>
      <c r="F22" s="481" t="s">
        <v>2703</v>
      </c>
      <c r="G22" s="370">
        <v>0.42</v>
      </c>
      <c r="H22" s="429">
        <v>12</v>
      </c>
      <c r="I22" s="381" t="s">
        <v>505</v>
      </c>
      <c r="J22" s="436">
        <v>12</v>
      </c>
      <c r="K22" s="437">
        <v>12</v>
      </c>
      <c r="L22" s="357">
        <f t="shared" si="0"/>
        <v>172.79999999999998</v>
      </c>
      <c r="M22" s="392">
        <f t="shared" si="1"/>
        <v>14.399999999999999</v>
      </c>
      <c r="N22" s="382" t="s">
        <v>51</v>
      </c>
      <c r="O22" s="333">
        <v>1.2</v>
      </c>
      <c r="P22" s="371"/>
      <c r="Q22" s="372"/>
      <c r="R22" s="365" t="s">
        <v>2066</v>
      </c>
      <c r="S22" s="365" t="s">
        <v>1025</v>
      </c>
      <c r="T22" s="365" t="s">
        <v>2067</v>
      </c>
      <c r="U22" s="365"/>
      <c r="V22" s="616">
        <f t="shared" si="2"/>
        <v>0</v>
      </c>
      <c r="W22" s="429" t="s">
        <v>2068</v>
      </c>
      <c r="X22" s="303" t="s">
        <v>2069</v>
      </c>
      <c r="Y22" s="350">
        <v>15.99</v>
      </c>
      <c r="Z22" s="389" t="s">
        <v>2070</v>
      </c>
      <c r="AA22" s="428" t="s">
        <v>2071</v>
      </c>
      <c r="AB22" s="428" t="s">
        <v>2072</v>
      </c>
      <c r="AC22" s="350">
        <f>CONVERT(AD22, "kg","lbm")</f>
        <v>0.31746565754622369</v>
      </c>
      <c r="AD22" s="306">
        <v>0.14399999999999999</v>
      </c>
      <c r="AE22" s="350">
        <f>CONVERT(AF22, "kg","lbm")</f>
        <v>1.2456117813445582</v>
      </c>
      <c r="AF22" s="306">
        <v>0.56499999999999995</v>
      </c>
      <c r="AG22" s="428" t="s">
        <v>2073</v>
      </c>
      <c r="AH22" s="428" t="s">
        <v>2074</v>
      </c>
      <c r="AI22" s="369">
        <f t="shared" si="3"/>
        <v>9.0389419999999998E-2</v>
      </c>
      <c r="AJ22" s="428">
        <v>4.1000000000000002E-2</v>
      </c>
      <c r="AK22" s="309" t="s">
        <v>2075</v>
      </c>
      <c r="AL22" s="426">
        <v>3.49E-2</v>
      </c>
      <c r="AM22" s="609">
        <f t="shared" si="4"/>
        <v>1.2324818685799517</v>
      </c>
      <c r="AN22" s="530" t="s">
        <v>1966</v>
      </c>
    </row>
    <row r="23" spans="1:40" s="486" customFormat="1" ht="30" customHeight="1" x14ac:dyDescent="0.25">
      <c r="A23" s="502" t="s">
        <v>2076</v>
      </c>
      <c r="B23" s="342" t="s">
        <v>2077</v>
      </c>
      <c r="C23" s="342" t="s">
        <v>2078</v>
      </c>
      <c r="D23" s="342" t="s">
        <v>2079</v>
      </c>
      <c r="E23" s="507" t="s">
        <v>2080</v>
      </c>
      <c r="F23" s="481" t="s">
        <v>2703</v>
      </c>
      <c r="G23" s="369">
        <f>CONVERT(H23,"g", "ozm")</f>
        <v>0.42328754339496494</v>
      </c>
      <c r="H23" s="429">
        <v>12</v>
      </c>
      <c r="I23" s="381" t="s">
        <v>505</v>
      </c>
      <c r="J23" s="436">
        <v>12</v>
      </c>
      <c r="K23" s="437">
        <v>12</v>
      </c>
      <c r="L23" s="357">
        <f t="shared" si="0"/>
        <v>172.79999999999998</v>
      </c>
      <c r="M23" s="392">
        <f t="shared" si="1"/>
        <v>14.399999999999999</v>
      </c>
      <c r="N23" s="382" t="s">
        <v>51</v>
      </c>
      <c r="O23" s="333">
        <v>1.2</v>
      </c>
      <c r="P23" s="371"/>
      <c r="Q23" s="372"/>
      <c r="R23" s="365" t="s">
        <v>2081</v>
      </c>
      <c r="S23" s="365" t="s">
        <v>2082</v>
      </c>
      <c r="T23" s="365" t="s">
        <v>2083</v>
      </c>
      <c r="U23" s="365"/>
      <c r="V23" s="616">
        <f t="shared" si="2"/>
        <v>0</v>
      </c>
      <c r="W23" s="429" t="s">
        <v>2084</v>
      </c>
      <c r="X23" s="428" t="s">
        <v>2085</v>
      </c>
      <c r="Y23" s="350">
        <v>18</v>
      </c>
      <c r="Z23" s="345" t="s">
        <v>2086</v>
      </c>
      <c r="AA23" s="428" t="s">
        <v>2087</v>
      </c>
      <c r="AB23" s="428" t="s">
        <v>2088</v>
      </c>
      <c r="AC23" s="350">
        <f>CONVERT(AD23, "kg","lbm")</f>
        <v>0.31746565754622369</v>
      </c>
      <c r="AD23" s="307">
        <v>0.14399999999999999</v>
      </c>
      <c r="AE23" s="350">
        <f t="shared" ref="AE23" si="9">CONVERT(AF23, "kg","lbm")</f>
        <v>1.4440278173109482</v>
      </c>
      <c r="AF23" s="307">
        <v>0.65500000000000003</v>
      </c>
      <c r="AG23" s="428" t="s">
        <v>2089</v>
      </c>
      <c r="AH23" s="428" t="s">
        <v>2090</v>
      </c>
      <c r="AI23" s="369">
        <f t="shared" si="3"/>
        <v>0.10802637999999999</v>
      </c>
      <c r="AJ23" s="428">
        <v>4.9000000000000002E-2</v>
      </c>
      <c r="AK23" s="309" t="s">
        <v>2075</v>
      </c>
      <c r="AL23" s="426">
        <v>3.3099999999999997E-2</v>
      </c>
      <c r="AM23" s="609">
        <f t="shared" si="4"/>
        <v>1.1689154684812721</v>
      </c>
      <c r="AN23" s="530" t="s">
        <v>1966</v>
      </c>
    </row>
    <row r="24" spans="1:40" s="486" customFormat="1" ht="30" customHeight="1" x14ac:dyDescent="0.25">
      <c r="A24" s="502" t="s">
        <v>2091</v>
      </c>
      <c r="B24" s="342" t="s">
        <v>2092</v>
      </c>
      <c r="C24" s="342" t="s">
        <v>2093</v>
      </c>
      <c r="D24" s="342" t="s">
        <v>2094</v>
      </c>
      <c r="E24" s="503" t="s">
        <v>2095</v>
      </c>
      <c r="F24" s="481" t="s">
        <v>2703</v>
      </c>
      <c r="G24" s="370">
        <v>3.53</v>
      </c>
      <c r="H24" s="359">
        <v>100</v>
      </c>
      <c r="I24" s="342" t="s">
        <v>1034</v>
      </c>
      <c r="J24" s="380" t="s">
        <v>345</v>
      </c>
      <c r="K24" s="380" t="s">
        <v>50</v>
      </c>
      <c r="L24" s="357">
        <f t="shared" si="0"/>
        <v>48</v>
      </c>
      <c r="M24" s="392">
        <f t="shared" si="1"/>
        <v>24</v>
      </c>
      <c r="N24" s="342" t="s">
        <v>51</v>
      </c>
      <c r="O24" s="348">
        <v>1</v>
      </c>
      <c r="P24" s="371"/>
      <c r="Q24" s="372"/>
      <c r="R24" s="365"/>
      <c r="S24" s="365"/>
      <c r="T24" s="365"/>
      <c r="U24" s="365"/>
      <c r="V24" s="616">
        <f t="shared" si="2"/>
        <v>0</v>
      </c>
      <c r="W24" s="308" t="s">
        <v>1972</v>
      </c>
      <c r="X24" s="302"/>
      <c r="Y24" s="350">
        <v>13.52</v>
      </c>
      <c r="Z24" s="345"/>
      <c r="AA24" s="302" t="s">
        <v>2096</v>
      </c>
      <c r="AB24" s="302"/>
      <c r="AC24" s="350">
        <v>5.29</v>
      </c>
      <c r="AD24" s="345"/>
      <c r="AE24" s="350">
        <v>6.39</v>
      </c>
      <c r="AF24" s="302"/>
      <c r="AG24" s="302" t="s">
        <v>2097</v>
      </c>
      <c r="AH24" s="302"/>
      <c r="AI24" s="369">
        <f t="shared" si="3"/>
        <v>0.23589433999999998</v>
      </c>
      <c r="AJ24" s="302" t="s">
        <v>1975</v>
      </c>
      <c r="AK24" s="308" t="s">
        <v>215</v>
      </c>
      <c r="AL24" s="426">
        <v>0.03</v>
      </c>
      <c r="AM24" s="609">
        <f t="shared" si="4"/>
        <v>1.0594400016446577</v>
      </c>
      <c r="AN24" s="530" t="s">
        <v>1976</v>
      </c>
    </row>
    <row r="25" spans="1:40" s="490" customFormat="1" ht="30" customHeight="1" x14ac:dyDescent="0.25">
      <c r="A25" s="504" t="s">
        <v>2098</v>
      </c>
      <c r="B25" s="309" t="s">
        <v>2099</v>
      </c>
      <c r="C25" s="309" t="s">
        <v>2100</v>
      </c>
      <c r="D25" s="309" t="s">
        <v>2101</v>
      </c>
      <c r="E25" s="505" t="s">
        <v>2102</v>
      </c>
      <c r="F25" s="481" t="s">
        <v>2703</v>
      </c>
      <c r="G25" s="369">
        <f>CONVERT(H25,"g", "ozm")</f>
        <v>0.70547923899160825</v>
      </c>
      <c r="H25" s="430">
        <v>20</v>
      </c>
      <c r="I25" s="381" t="s">
        <v>505</v>
      </c>
      <c r="J25" s="434">
        <v>12</v>
      </c>
      <c r="K25" s="435">
        <v>12</v>
      </c>
      <c r="L25" s="357">
        <f t="shared" si="0"/>
        <v>172.79999999999998</v>
      </c>
      <c r="M25" s="392">
        <f t="shared" si="1"/>
        <v>14.399999999999999</v>
      </c>
      <c r="N25" s="382" t="s">
        <v>51</v>
      </c>
      <c r="O25" s="333">
        <v>1.2</v>
      </c>
      <c r="P25" s="371"/>
      <c r="Q25" s="372"/>
      <c r="R25" s="365" t="s">
        <v>1057</v>
      </c>
      <c r="S25" s="365" t="s">
        <v>1982</v>
      </c>
      <c r="T25" s="365" t="s">
        <v>225</v>
      </c>
      <c r="U25" s="365"/>
      <c r="V25" s="616">
        <f t="shared" si="2"/>
        <v>0</v>
      </c>
      <c r="W25" s="308" t="s">
        <v>1983</v>
      </c>
      <c r="X25" s="308" t="s">
        <v>1984</v>
      </c>
      <c r="Y25" s="322">
        <v>18.5</v>
      </c>
      <c r="Z25" s="374" t="s">
        <v>1985</v>
      </c>
      <c r="AA25" s="308" t="s">
        <v>2103</v>
      </c>
      <c r="AB25" s="308" t="s">
        <v>1987</v>
      </c>
      <c r="AC25" s="322">
        <f>CONVERT(AD25, "kg","lbm")</f>
        <v>0.52910942924370619</v>
      </c>
      <c r="AD25" s="374" t="s">
        <v>1988</v>
      </c>
      <c r="AE25" s="322">
        <f>CONVERT(AF25, "kg","lbm")</f>
        <v>1.4197769684706116</v>
      </c>
      <c r="AF25" s="374" t="s">
        <v>1989</v>
      </c>
      <c r="AG25" s="308" t="s">
        <v>2104</v>
      </c>
      <c r="AH25" s="308" t="s">
        <v>1991</v>
      </c>
      <c r="AI25" s="369">
        <f t="shared" si="3"/>
        <v>0.10582175999999999</v>
      </c>
      <c r="AJ25" s="308" t="s">
        <v>1992</v>
      </c>
      <c r="AK25" s="309" t="s">
        <v>1050</v>
      </c>
      <c r="AL25" s="426">
        <v>2.6700000000000002E-2</v>
      </c>
      <c r="AM25" s="609">
        <f t="shared" si="4"/>
        <v>0.94290160146374546</v>
      </c>
      <c r="AN25" s="530" t="s">
        <v>1966</v>
      </c>
    </row>
    <row r="26" spans="1:40" s="486" customFormat="1" ht="30" customHeight="1" x14ac:dyDescent="0.25">
      <c r="A26" s="504" t="s">
        <v>2105</v>
      </c>
      <c r="B26" s="309" t="s">
        <v>2106</v>
      </c>
      <c r="C26" s="309" t="s">
        <v>2107</v>
      </c>
      <c r="D26" s="309" t="s">
        <v>2108</v>
      </c>
      <c r="E26" s="506" t="s">
        <v>2109</v>
      </c>
      <c r="F26" s="481" t="s">
        <v>2704</v>
      </c>
      <c r="G26" s="369">
        <f>CONVERT(H26,"g", "ozm")</f>
        <v>1.0582188584874124</v>
      </c>
      <c r="H26" s="384">
        <v>30</v>
      </c>
      <c r="I26" s="309" t="s">
        <v>247</v>
      </c>
      <c r="J26" s="385" t="s">
        <v>34</v>
      </c>
      <c r="K26" s="385" t="s">
        <v>34</v>
      </c>
      <c r="L26" s="357">
        <f t="shared" si="0"/>
        <v>165.6</v>
      </c>
      <c r="M26" s="392">
        <f t="shared" si="1"/>
        <v>13.799999999999999</v>
      </c>
      <c r="N26" s="309" t="s">
        <v>51</v>
      </c>
      <c r="O26" s="333">
        <v>1.1499999999999999</v>
      </c>
      <c r="P26" s="371"/>
      <c r="Q26" s="372"/>
      <c r="R26" s="365" t="s">
        <v>568</v>
      </c>
      <c r="S26" s="365" t="s">
        <v>569</v>
      </c>
      <c r="T26" s="365" t="s">
        <v>570</v>
      </c>
      <c r="U26" s="365"/>
      <c r="V26" s="616">
        <f t="shared" si="2"/>
        <v>0</v>
      </c>
      <c r="W26" s="308" t="s">
        <v>2015</v>
      </c>
      <c r="X26" s="302" t="s">
        <v>572</v>
      </c>
      <c r="Y26" s="350">
        <v>24</v>
      </c>
      <c r="Z26" s="345" t="s">
        <v>54</v>
      </c>
      <c r="AA26" s="302" t="s">
        <v>2016</v>
      </c>
      <c r="AB26" s="302" t="s">
        <v>2017</v>
      </c>
      <c r="AC26" s="350">
        <f t="shared" ref="AC26" si="10">CONVERT(AD26, "kg","lbm")</f>
        <v>0.79366414386555928</v>
      </c>
      <c r="AD26" s="345" t="s">
        <v>2018</v>
      </c>
      <c r="AE26" s="350">
        <v>0.85</v>
      </c>
      <c r="AF26" s="302"/>
      <c r="AG26" s="302" t="s">
        <v>2110</v>
      </c>
      <c r="AH26" s="302" t="s">
        <v>2020</v>
      </c>
      <c r="AI26" s="369">
        <f t="shared" si="3"/>
        <v>0.13227719999999998</v>
      </c>
      <c r="AJ26" s="302" t="s">
        <v>2021</v>
      </c>
      <c r="AK26" s="308" t="s">
        <v>180</v>
      </c>
      <c r="AL26" s="426">
        <v>2.4E-2</v>
      </c>
      <c r="AM26" s="609">
        <f t="shared" si="4"/>
        <v>0.84755200131572617</v>
      </c>
      <c r="AN26" s="530" t="s">
        <v>1966</v>
      </c>
    </row>
    <row r="27" spans="1:40" s="490" customFormat="1" ht="33" customHeight="1" x14ac:dyDescent="0.25">
      <c r="A27" s="491" t="s">
        <v>2111</v>
      </c>
      <c r="B27" s="508" t="s">
        <v>2112</v>
      </c>
      <c r="C27" s="509" t="s">
        <v>2113</v>
      </c>
      <c r="D27" s="508" t="s">
        <v>2114</v>
      </c>
      <c r="E27" s="439" t="s">
        <v>2685</v>
      </c>
      <c r="F27" s="481" t="s">
        <v>2703</v>
      </c>
      <c r="G27" s="370">
        <v>0.21</v>
      </c>
      <c r="H27" s="428">
        <v>6</v>
      </c>
      <c r="I27" s="362" t="s">
        <v>247</v>
      </c>
      <c r="J27" s="432">
        <v>12</v>
      </c>
      <c r="K27" s="433">
        <v>12</v>
      </c>
      <c r="L27" s="356">
        <f>M27*J27</f>
        <v>172.79999999999998</v>
      </c>
      <c r="M27" s="363">
        <f>O27*K27</f>
        <v>14.399999999999999</v>
      </c>
      <c r="N27" s="364" t="s">
        <v>51</v>
      </c>
      <c r="O27" s="348">
        <v>1.2</v>
      </c>
      <c r="P27" s="371"/>
      <c r="Q27" s="372"/>
      <c r="R27" s="365"/>
      <c r="S27" s="365"/>
      <c r="T27" s="365"/>
      <c r="U27" s="365"/>
      <c r="V27" s="616">
        <f t="shared" si="2"/>
        <v>0</v>
      </c>
      <c r="W27" s="373" t="s">
        <v>2049</v>
      </c>
      <c r="X27" s="429"/>
      <c r="Y27" s="360">
        <v>18</v>
      </c>
      <c r="Z27" s="374"/>
      <c r="AA27" s="375" t="s">
        <v>2050</v>
      </c>
      <c r="AB27" s="430"/>
      <c r="AC27" s="322">
        <v>1.51</v>
      </c>
      <c r="AD27" s="368"/>
      <c r="AE27" s="360">
        <v>1.34</v>
      </c>
      <c r="AF27" s="368"/>
      <c r="AG27" s="373" t="s">
        <v>2051</v>
      </c>
      <c r="AH27" s="429"/>
      <c r="AI27" s="369">
        <v>1.4</v>
      </c>
      <c r="AJ27" s="429">
        <v>4.2000000000000003E-2</v>
      </c>
      <c r="AK27" s="309" t="s">
        <v>2052</v>
      </c>
      <c r="AL27" s="426">
        <v>7.8E-2</v>
      </c>
      <c r="AM27" s="609">
        <f t="shared" si="4"/>
        <v>2.7545440042761098</v>
      </c>
      <c r="AN27" s="462" t="s">
        <v>2053</v>
      </c>
    </row>
    <row r="28" spans="1:40" s="490" customFormat="1" ht="30" customHeight="1" x14ac:dyDescent="0.25">
      <c r="A28" s="491" t="s">
        <v>2115</v>
      </c>
      <c r="B28" s="508" t="s">
        <v>2116</v>
      </c>
      <c r="C28" s="509" t="s">
        <v>2117</v>
      </c>
      <c r="D28" s="508" t="s">
        <v>2118</v>
      </c>
      <c r="E28" s="439" t="s">
        <v>2684</v>
      </c>
      <c r="F28" s="481" t="s">
        <v>2703</v>
      </c>
      <c r="G28" s="370">
        <v>0.42</v>
      </c>
      <c r="H28" s="428">
        <v>12</v>
      </c>
      <c r="I28" s="362" t="s">
        <v>247</v>
      </c>
      <c r="J28" s="432">
        <v>12</v>
      </c>
      <c r="K28" s="433">
        <v>12</v>
      </c>
      <c r="L28" s="356">
        <f>M28*J28</f>
        <v>172.79999999999998</v>
      </c>
      <c r="M28" s="363">
        <f>O28*K28</f>
        <v>14.399999999999999</v>
      </c>
      <c r="N28" s="364" t="s">
        <v>51</v>
      </c>
      <c r="O28" s="348">
        <v>1.2</v>
      </c>
      <c r="P28" s="371"/>
      <c r="Q28" s="372"/>
      <c r="R28" s="365"/>
      <c r="S28" s="365"/>
      <c r="T28" s="365"/>
      <c r="U28" s="365"/>
      <c r="V28" s="616">
        <f t="shared" si="2"/>
        <v>0</v>
      </c>
      <c r="W28" s="373" t="s">
        <v>2058</v>
      </c>
      <c r="X28" s="429"/>
      <c r="Y28" s="360">
        <v>19.95</v>
      </c>
      <c r="Z28" s="374"/>
      <c r="AA28" s="375" t="s">
        <v>2059</v>
      </c>
      <c r="AB28" s="430"/>
      <c r="AC28" s="322"/>
      <c r="AD28" s="368"/>
      <c r="AE28" s="360">
        <v>1.51</v>
      </c>
      <c r="AF28" s="368"/>
      <c r="AG28" s="373" t="s">
        <v>2060</v>
      </c>
      <c r="AH28" s="429"/>
      <c r="AI28" s="369">
        <f>AJ28*2.20462</f>
        <v>0.10582175999999999</v>
      </c>
      <c r="AJ28" s="429">
        <v>4.8000000000000001E-2</v>
      </c>
      <c r="AK28" s="309" t="s">
        <v>377</v>
      </c>
      <c r="AL28" s="426">
        <v>6.7000000000000004E-2</v>
      </c>
      <c r="AM28" s="609">
        <f t="shared" si="4"/>
        <v>2.3660826703397353</v>
      </c>
      <c r="AN28" s="462" t="s">
        <v>2053</v>
      </c>
    </row>
    <row r="29" spans="1:40" s="486" customFormat="1" ht="30" customHeight="1" x14ac:dyDescent="0.25">
      <c r="A29" s="502" t="s">
        <v>2119</v>
      </c>
      <c r="B29" s="362" t="s">
        <v>2120</v>
      </c>
      <c r="C29" s="342" t="s">
        <v>2121</v>
      </c>
      <c r="D29" s="362" t="s">
        <v>2122</v>
      </c>
      <c r="E29" s="507" t="s">
        <v>2123</v>
      </c>
      <c r="F29" s="481" t="s">
        <v>2703</v>
      </c>
      <c r="G29" s="369">
        <f>CONVERT(H29,"g", "ozm")</f>
        <v>0.70547923899160825</v>
      </c>
      <c r="H29" s="429">
        <v>20</v>
      </c>
      <c r="I29" s="438" t="s">
        <v>247</v>
      </c>
      <c r="J29" s="436">
        <v>12</v>
      </c>
      <c r="K29" s="437">
        <v>12</v>
      </c>
      <c r="L29" s="357">
        <f t="shared" si="0"/>
        <v>172.79999999999998</v>
      </c>
      <c r="M29" s="392">
        <f t="shared" si="1"/>
        <v>14.399999999999999</v>
      </c>
      <c r="N29" s="382" t="s">
        <v>51</v>
      </c>
      <c r="O29" s="333">
        <v>1.2</v>
      </c>
      <c r="P29" s="371"/>
      <c r="Q29" s="372"/>
      <c r="R29" s="365" t="s">
        <v>1057</v>
      </c>
      <c r="S29" s="365" t="s">
        <v>1982</v>
      </c>
      <c r="T29" s="365" t="s">
        <v>225</v>
      </c>
      <c r="U29" s="365"/>
      <c r="V29" s="616">
        <f t="shared" si="2"/>
        <v>0</v>
      </c>
      <c r="W29" s="308" t="s">
        <v>2124</v>
      </c>
      <c r="X29" s="302" t="s">
        <v>1984</v>
      </c>
      <c r="Y29" s="350">
        <v>18.5</v>
      </c>
      <c r="Z29" s="345" t="s">
        <v>1985</v>
      </c>
      <c r="AA29" s="302" t="s">
        <v>1986</v>
      </c>
      <c r="AB29" s="302" t="s">
        <v>1987</v>
      </c>
      <c r="AC29" s="350">
        <f t="shared" ref="AC29" si="11">CONVERT(AD29, "kg","lbm")</f>
        <v>0.52910942924370619</v>
      </c>
      <c r="AD29" s="345" t="s">
        <v>1988</v>
      </c>
      <c r="AE29" s="350">
        <f t="shared" ref="AE29" si="12">CONVERT(AF29, "kg","lbm")</f>
        <v>1.4197769684706116</v>
      </c>
      <c r="AF29" s="345" t="s">
        <v>1989</v>
      </c>
      <c r="AG29" s="302" t="s">
        <v>2104</v>
      </c>
      <c r="AH29" s="302" t="s">
        <v>1991</v>
      </c>
      <c r="AI29" s="369">
        <f t="shared" si="3"/>
        <v>0.10582175999999999</v>
      </c>
      <c r="AJ29" s="302" t="s">
        <v>1992</v>
      </c>
      <c r="AK29" s="309" t="s">
        <v>1050</v>
      </c>
      <c r="AL29" s="426">
        <v>2.6700000000000002E-2</v>
      </c>
      <c r="AM29" s="609">
        <f t="shared" si="4"/>
        <v>0.94290160146374546</v>
      </c>
      <c r="AN29" s="530" t="s">
        <v>1966</v>
      </c>
    </row>
    <row r="30" spans="1:40" s="490" customFormat="1" ht="30" customHeight="1" x14ac:dyDescent="0.25">
      <c r="A30" s="504" t="s">
        <v>2125</v>
      </c>
      <c r="B30" s="391" t="s">
        <v>2126</v>
      </c>
      <c r="C30" s="309" t="s">
        <v>2127</v>
      </c>
      <c r="D30" s="391" t="s">
        <v>2128</v>
      </c>
      <c r="E30" s="507" t="s">
        <v>2129</v>
      </c>
      <c r="F30" s="481" t="s">
        <v>2703</v>
      </c>
      <c r="G30" s="369">
        <f>CONVERT(H30,"g", "ozm")</f>
        <v>0.70547923899160825</v>
      </c>
      <c r="H30" s="429">
        <v>20</v>
      </c>
      <c r="I30" s="438" t="s">
        <v>110</v>
      </c>
      <c r="J30" s="436">
        <v>8</v>
      </c>
      <c r="K30" s="437">
        <v>12</v>
      </c>
      <c r="L30" s="357">
        <f t="shared" ref="L30:L66" si="13">M30*J30</f>
        <v>110.39999999999999</v>
      </c>
      <c r="M30" s="392">
        <f t="shared" si="1"/>
        <v>13.799999999999999</v>
      </c>
      <c r="N30" s="382" t="s">
        <v>51</v>
      </c>
      <c r="O30" s="333">
        <v>1.1499999999999999</v>
      </c>
      <c r="P30" s="371"/>
      <c r="Q30" s="372"/>
      <c r="R30" s="365" t="s">
        <v>2130</v>
      </c>
      <c r="S30" s="365" t="s">
        <v>146</v>
      </c>
      <c r="T30" s="365" t="s">
        <v>250</v>
      </c>
      <c r="U30" s="365"/>
      <c r="V30" s="616">
        <f t="shared" si="2"/>
        <v>0</v>
      </c>
      <c r="W30" s="308" t="s">
        <v>2131</v>
      </c>
      <c r="X30" s="308" t="s">
        <v>2132</v>
      </c>
      <c r="Y30" s="390">
        <v>17.2</v>
      </c>
      <c r="Z30" s="374">
        <v>8.24</v>
      </c>
      <c r="AA30" s="308" t="s">
        <v>2133</v>
      </c>
      <c r="AB30" s="308" t="s">
        <v>2134</v>
      </c>
      <c r="AC30" s="390">
        <v>0.52</v>
      </c>
      <c r="AD30" s="374" t="s">
        <v>2135</v>
      </c>
      <c r="AE30" s="390">
        <v>1.45</v>
      </c>
      <c r="AF30" s="374" t="s">
        <v>2136</v>
      </c>
      <c r="AG30" s="308" t="s">
        <v>2137</v>
      </c>
      <c r="AH30" s="308" t="s">
        <v>2138</v>
      </c>
      <c r="AI30" s="369">
        <f t="shared" si="3"/>
        <v>9.7003279999999983E-2</v>
      </c>
      <c r="AJ30" s="308" t="s">
        <v>2139</v>
      </c>
      <c r="AK30" s="309" t="s">
        <v>921</v>
      </c>
      <c r="AL30" s="426">
        <v>3.2099999999999997E-2</v>
      </c>
      <c r="AM30" s="609">
        <f t="shared" si="4"/>
        <v>1.1336008017597836</v>
      </c>
      <c r="AN30" s="530" t="s">
        <v>1966</v>
      </c>
    </row>
    <row r="31" spans="1:40" s="490" customFormat="1" ht="30" customHeight="1" x14ac:dyDescent="0.25">
      <c r="A31" s="504" t="s">
        <v>2141</v>
      </c>
      <c r="B31" s="438" t="s">
        <v>2142</v>
      </c>
      <c r="C31" s="510" t="s">
        <v>2143</v>
      </c>
      <c r="D31" s="438" t="s">
        <v>2144</v>
      </c>
      <c r="E31" s="506" t="s">
        <v>2145</v>
      </c>
      <c r="F31" s="481" t="s">
        <v>2703</v>
      </c>
      <c r="G31" s="369">
        <f t="shared" ref="G31" si="14">CONVERT(H31,"g", "ozm")</f>
        <v>0.35273961949580412</v>
      </c>
      <c r="H31" s="429">
        <v>10</v>
      </c>
      <c r="I31" s="391" t="s">
        <v>383</v>
      </c>
      <c r="J31" s="436">
        <v>6</v>
      </c>
      <c r="K31" s="437">
        <v>24</v>
      </c>
      <c r="L31" s="357">
        <f t="shared" si="13"/>
        <v>57.600000000000009</v>
      </c>
      <c r="M31" s="392">
        <f t="shared" ref="M31:M66" si="15">O31*K31</f>
        <v>9.6000000000000014</v>
      </c>
      <c r="N31" s="382" t="s">
        <v>51</v>
      </c>
      <c r="O31" s="333">
        <v>0.4</v>
      </c>
      <c r="P31" s="371"/>
      <c r="Q31" s="372"/>
      <c r="R31" s="365" t="s">
        <v>2146</v>
      </c>
      <c r="S31" s="365" t="s">
        <v>1075</v>
      </c>
      <c r="T31" s="365" t="s">
        <v>50</v>
      </c>
      <c r="U31" s="365"/>
      <c r="V31" s="616">
        <f t="shared" si="2"/>
        <v>0</v>
      </c>
      <c r="W31" s="429" t="s">
        <v>2147</v>
      </c>
      <c r="X31" s="429" t="s">
        <v>2148</v>
      </c>
      <c r="Y31" s="390">
        <v>26.19</v>
      </c>
      <c r="Z31" s="374" t="s">
        <v>2149</v>
      </c>
      <c r="AA31" s="430" t="s">
        <v>2150</v>
      </c>
      <c r="AB31" s="430" t="s">
        <v>2151</v>
      </c>
      <c r="AC31" s="322">
        <v>0.52</v>
      </c>
      <c r="AD31" s="368">
        <v>0.24</v>
      </c>
      <c r="AE31" s="322">
        <v>0.88</v>
      </c>
      <c r="AF31" s="368">
        <v>0.4</v>
      </c>
      <c r="AG31" s="429" t="s">
        <v>2152</v>
      </c>
      <c r="AH31" s="429" t="s">
        <v>2153</v>
      </c>
      <c r="AI31" s="369">
        <f t="shared" si="3"/>
        <v>3.3069299999999996E-2</v>
      </c>
      <c r="AJ31" s="429">
        <v>1.4999999999999999E-2</v>
      </c>
      <c r="AK31" s="309" t="s">
        <v>2140</v>
      </c>
      <c r="AL31" s="426">
        <v>0.03</v>
      </c>
      <c r="AM31" s="609">
        <f t="shared" si="4"/>
        <v>1.0594400016446577</v>
      </c>
      <c r="AN31" s="530" t="s">
        <v>1976</v>
      </c>
    </row>
    <row r="32" spans="1:40" s="490" customFormat="1" ht="30" customHeight="1" x14ac:dyDescent="0.25">
      <c r="A32" s="502" t="s">
        <v>2154</v>
      </c>
      <c r="B32" s="508" t="s">
        <v>2155</v>
      </c>
      <c r="C32" s="509" t="s">
        <v>2156</v>
      </c>
      <c r="D32" s="508" t="s">
        <v>2157</v>
      </c>
      <c r="E32" s="503" t="s">
        <v>2158</v>
      </c>
      <c r="F32" s="481" t="s">
        <v>2703</v>
      </c>
      <c r="G32" s="370">
        <v>0.21</v>
      </c>
      <c r="H32" s="428">
        <v>6</v>
      </c>
      <c r="I32" s="362" t="s">
        <v>247</v>
      </c>
      <c r="J32" s="432">
        <v>12</v>
      </c>
      <c r="K32" s="433">
        <v>12</v>
      </c>
      <c r="L32" s="357">
        <f>M32*J32</f>
        <v>172.79999999999998</v>
      </c>
      <c r="M32" s="392">
        <f>O32*K32</f>
        <v>14.399999999999999</v>
      </c>
      <c r="N32" s="364" t="s">
        <v>51</v>
      </c>
      <c r="O32" s="348">
        <v>1.2</v>
      </c>
      <c r="P32" s="371"/>
      <c r="Q32" s="372"/>
      <c r="R32" s="365"/>
      <c r="S32" s="365"/>
      <c r="T32" s="365"/>
      <c r="U32" s="365"/>
      <c r="V32" s="616">
        <f t="shared" si="2"/>
        <v>0</v>
      </c>
      <c r="W32" s="429" t="s">
        <v>2159</v>
      </c>
      <c r="X32" s="429"/>
      <c r="Y32" s="390">
        <v>9.92</v>
      </c>
      <c r="Z32" s="374"/>
      <c r="AA32" s="342" t="s">
        <v>2160</v>
      </c>
      <c r="AB32" s="430"/>
      <c r="AC32" s="322">
        <v>0.16</v>
      </c>
      <c r="AD32" s="368"/>
      <c r="AE32" s="322">
        <v>0.77</v>
      </c>
      <c r="AF32" s="368"/>
      <c r="AG32" s="302" t="s">
        <v>2161</v>
      </c>
      <c r="AH32" s="429"/>
      <c r="AI32" s="369">
        <f t="shared" si="3"/>
        <v>4.4092399999999997E-2</v>
      </c>
      <c r="AJ32" s="429">
        <v>0.02</v>
      </c>
      <c r="AK32" s="309" t="s">
        <v>432</v>
      </c>
      <c r="AL32" s="426">
        <v>2.5999999999999999E-2</v>
      </c>
      <c r="AM32" s="609">
        <f t="shared" si="4"/>
        <v>0.91818133475870334</v>
      </c>
      <c r="AN32" s="530" t="s">
        <v>1976</v>
      </c>
    </row>
    <row r="33" spans="1:40" s="490" customFormat="1" ht="30" customHeight="1" x14ac:dyDescent="0.25">
      <c r="A33" s="502" t="s">
        <v>2162</v>
      </c>
      <c r="B33" s="508" t="s">
        <v>2163</v>
      </c>
      <c r="C33" s="509" t="s">
        <v>2164</v>
      </c>
      <c r="D33" s="508" t="s">
        <v>2165</v>
      </c>
      <c r="E33" s="503" t="s">
        <v>2614</v>
      </c>
      <c r="F33" s="481" t="s">
        <v>2703</v>
      </c>
      <c r="G33" s="370">
        <v>0.39</v>
      </c>
      <c r="H33" s="428">
        <v>11.05</v>
      </c>
      <c r="I33" s="362" t="s">
        <v>247</v>
      </c>
      <c r="J33" s="432">
        <v>12</v>
      </c>
      <c r="K33" s="433">
        <v>12</v>
      </c>
      <c r="L33" s="357">
        <f t="shared" si="13"/>
        <v>187.20000000000002</v>
      </c>
      <c r="M33" s="392">
        <f t="shared" si="15"/>
        <v>15.600000000000001</v>
      </c>
      <c r="N33" s="364" t="s">
        <v>51</v>
      </c>
      <c r="O33" s="348">
        <v>1.3</v>
      </c>
      <c r="P33" s="371"/>
      <c r="Q33" s="372"/>
      <c r="R33" s="365"/>
      <c r="S33" s="365"/>
      <c r="T33" s="365"/>
      <c r="U33" s="365"/>
      <c r="V33" s="616">
        <f t="shared" si="2"/>
        <v>0</v>
      </c>
      <c r="W33" s="342" t="s">
        <v>2166</v>
      </c>
      <c r="X33" s="429"/>
      <c r="Y33" s="390">
        <v>15.08</v>
      </c>
      <c r="Z33" s="374"/>
      <c r="AA33" s="430" t="s">
        <v>2167</v>
      </c>
      <c r="AB33" s="430"/>
      <c r="AC33" s="322">
        <v>0.52910942924370619</v>
      </c>
      <c r="AD33" s="374" t="s">
        <v>1988</v>
      </c>
      <c r="AE33" s="322">
        <v>1.4197769684706116</v>
      </c>
      <c r="AF33" s="368"/>
      <c r="AG33" s="429" t="s">
        <v>2168</v>
      </c>
      <c r="AH33" s="429"/>
      <c r="AI33" s="369">
        <f t="shared" si="3"/>
        <v>8.8184799999999994E-2</v>
      </c>
      <c r="AJ33" s="429">
        <v>0.04</v>
      </c>
      <c r="AK33" s="309" t="s">
        <v>575</v>
      </c>
      <c r="AL33" s="426">
        <v>2.7E-2</v>
      </c>
      <c r="AM33" s="609">
        <f t="shared" si="4"/>
        <v>0.95349600148019187</v>
      </c>
      <c r="AN33" s="530" t="s">
        <v>1966</v>
      </c>
    </row>
    <row r="34" spans="1:40" s="490" customFormat="1" ht="30" customHeight="1" x14ac:dyDescent="0.25">
      <c r="A34" s="502" t="s">
        <v>2169</v>
      </c>
      <c r="B34" s="508" t="s">
        <v>2170</v>
      </c>
      <c r="C34" s="509" t="s">
        <v>2171</v>
      </c>
      <c r="D34" s="508" t="s">
        <v>2172</v>
      </c>
      <c r="E34" s="503" t="s">
        <v>2173</v>
      </c>
      <c r="F34" s="481" t="s">
        <v>2703</v>
      </c>
      <c r="G34" s="370">
        <v>0.21</v>
      </c>
      <c r="H34" s="428">
        <v>6</v>
      </c>
      <c r="I34" s="362" t="s">
        <v>247</v>
      </c>
      <c r="J34" s="432">
        <v>12</v>
      </c>
      <c r="K34" s="433">
        <v>12</v>
      </c>
      <c r="L34" s="357">
        <f t="shared" si="13"/>
        <v>172.79999999999998</v>
      </c>
      <c r="M34" s="392">
        <f t="shared" si="15"/>
        <v>14.399999999999999</v>
      </c>
      <c r="N34" s="364" t="s">
        <v>51</v>
      </c>
      <c r="O34" s="348">
        <v>1.2</v>
      </c>
      <c r="P34" s="371"/>
      <c r="Q34" s="372"/>
      <c r="R34" s="365"/>
      <c r="S34" s="365"/>
      <c r="T34" s="365"/>
      <c r="U34" s="365"/>
      <c r="V34" s="616">
        <f t="shared" si="2"/>
        <v>0</v>
      </c>
      <c r="W34" s="342" t="s">
        <v>2174</v>
      </c>
      <c r="X34" s="429"/>
      <c r="Y34" s="390">
        <v>15.19</v>
      </c>
      <c r="Z34" s="374"/>
      <c r="AA34" s="346" t="s">
        <v>2175</v>
      </c>
      <c r="AB34" s="430"/>
      <c r="AC34" s="322">
        <v>0.19</v>
      </c>
      <c r="AD34" s="368"/>
      <c r="AE34" s="322">
        <v>1.2</v>
      </c>
      <c r="AF34" s="368"/>
      <c r="AG34" s="302" t="s">
        <v>2176</v>
      </c>
      <c r="AH34" s="429"/>
      <c r="AI34" s="369">
        <f t="shared" si="3"/>
        <v>8.3775559999999985E-2</v>
      </c>
      <c r="AJ34" s="429">
        <v>3.7999999999999999E-2</v>
      </c>
      <c r="AK34" s="309" t="s">
        <v>523</v>
      </c>
      <c r="AL34" s="426">
        <v>3.4000000000000002E-2</v>
      </c>
      <c r="AM34" s="609">
        <f t="shared" si="4"/>
        <v>1.200698668530612</v>
      </c>
      <c r="AN34" s="530" t="s">
        <v>1966</v>
      </c>
    </row>
    <row r="35" spans="1:40" s="490" customFormat="1" ht="30" customHeight="1" x14ac:dyDescent="0.25">
      <c r="A35" s="491" t="s">
        <v>2609</v>
      </c>
      <c r="B35" s="508" t="s">
        <v>2177</v>
      </c>
      <c r="C35" s="509">
        <v>60631935935</v>
      </c>
      <c r="D35" s="508" t="s">
        <v>2178</v>
      </c>
      <c r="E35" s="439" t="s">
        <v>2179</v>
      </c>
      <c r="F35" s="481" t="s">
        <v>2703</v>
      </c>
      <c r="G35" s="370">
        <v>0.21</v>
      </c>
      <c r="H35" s="428">
        <v>6</v>
      </c>
      <c r="I35" s="362" t="s">
        <v>247</v>
      </c>
      <c r="J35" s="432">
        <v>12</v>
      </c>
      <c r="K35" s="433">
        <v>12</v>
      </c>
      <c r="L35" s="356">
        <f>M35*J35</f>
        <v>172.79999999999998</v>
      </c>
      <c r="M35" s="363">
        <f>O35*K35</f>
        <v>14.399999999999999</v>
      </c>
      <c r="N35" s="364" t="s">
        <v>51</v>
      </c>
      <c r="O35" s="348">
        <v>1.2</v>
      </c>
      <c r="P35" s="371"/>
      <c r="Q35" s="372"/>
      <c r="R35" s="365"/>
      <c r="S35" s="365"/>
      <c r="T35" s="365"/>
      <c r="U35" s="365"/>
      <c r="V35" s="616">
        <f t="shared" si="2"/>
        <v>0</v>
      </c>
      <c r="W35" s="373" t="s">
        <v>2049</v>
      </c>
      <c r="X35" s="429"/>
      <c r="Y35" s="360">
        <v>18</v>
      </c>
      <c r="Z35" s="374"/>
      <c r="AA35" s="375" t="s">
        <v>2050</v>
      </c>
      <c r="AB35" s="430"/>
      <c r="AC35" s="322">
        <v>1.51</v>
      </c>
      <c r="AD35" s="368"/>
      <c r="AE35" s="360">
        <v>1.34</v>
      </c>
      <c r="AF35" s="368"/>
      <c r="AG35" s="373" t="s">
        <v>2051</v>
      </c>
      <c r="AH35" s="429"/>
      <c r="AI35" s="369">
        <v>1.4</v>
      </c>
      <c r="AJ35" s="429">
        <v>4.2000000000000003E-2</v>
      </c>
      <c r="AK35" s="309" t="s">
        <v>2052</v>
      </c>
      <c r="AL35" s="426">
        <v>7.8E-2</v>
      </c>
      <c r="AM35" s="609">
        <f t="shared" si="4"/>
        <v>2.7545440042761098</v>
      </c>
      <c r="AN35" s="462" t="s">
        <v>2053</v>
      </c>
    </row>
    <row r="36" spans="1:40" s="490" customFormat="1" ht="27.6" customHeight="1" x14ac:dyDescent="0.25">
      <c r="A36" s="491" t="s">
        <v>2483</v>
      </c>
      <c r="B36" s="508" t="s">
        <v>2484</v>
      </c>
      <c r="C36" s="509" t="s">
        <v>2485</v>
      </c>
      <c r="D36" s="508" t="s">
        <v>2486</v>
      </c>
      <c r="E36" s="439" t="s">
        <v>2487</v>
      </c>
      <c r="F36" s="481" t="s">
        <v>2704</v>
      </c>
      <c r="G36" s="361">
        <v>1.06</v>
      </c>
      <c r="H36" s="364">
        <v>30.05</v>
      </c>
      <c r="I36" s="362" t="s">
        <v>49</v>
      </c>
      <c r="J36" s="432">
        <v>12</v>
      </c>
      <c r="K36" s="433">
        <v>24</v>
      </c>
      <c r="L36" s="356">
        <f t="shared" ref="L36" si="16">M36*J36</f>
        <v>244.79999999999998</v>
      </c>
      <c r="M36" s="363">
        <f t="shared" ref="M36" si="17">O36*K36</f>
        <v>20.399999999999999</v>
      </c>
      <c r="N36" s="364" t="s">
        <v>51</v>
      </c>
      <c r="O36" s="379">
        <v>0.85</v>
      </c>
      <c r="P36" s="367" t="s">
        <v>2488</v>
      </c>
      <c r="Q36" s="376">
        <v>2.31</v>
      </c>
      <c r="R36" s="377" t="s">
        <v>2489</v>
      </c>
      <c r="S36" s="378"/>
      <c r="T36" s="365"/>
      <c r="U36" s="365"/>
      <c r="V36" s="616">
        <f t="shared" si="2"/>
        <v>0</v>
      </c>
      <c r="W36" s="342" t="s">
        <v>2490</v>
      </c>
      <c r="X36" s="367"/>
      <c r="Y36" s="366">
        <v>29.78</v>
      </c>
      <c r="Z36" s="367"/>
      <c r="AA36" s="346" t="s">
        <v>2488</v>
      </c>
      <c r="AB36" s="430"/>
      <c r="AC36" s="322">
        <v>2.4</v>
      </c>
      <c r="AD36" s="368"/>
      <c r="AE36" s="360">
        <v>2.31</v>
      </c>
      <c r="AF36" s="368"/>
      <c r="AG36" s="302" t="s">
        <v>2489</v>
      </c>
      <c r="AH36" s="429"/>
      <c r="AI36" s="369">
        <v>1.2</v>
      </c>
      <c r="AJ36" s="429">
        <v>0.04</v>
      </c>
      <c r="AK36" s="309" t="s">
        <v>1306</v>
      </c>
      <c r="AL36" s="426">
        <v>0.1</v>
      </c>
      <c r="AM36" s="609">
        <f t="shared" si="4"/>
        <v>3.5314666721488588</v>
      </c>
      <c r="AN36" s="462" t="s">
        <v>2044</v>
      </c>
    </row>
    <row r="37" spans="1:40" s="490" customFormat="1" ht="25.95" customHeight="1" x14ac:dyDescent="0.25">
      <c r="A37" s="491" t="s">
        <v>2491</v>
      </c>
      <c r="B37" s="508" t="s">
        <v>2492</v>
      </c>
      <c r="C37" s="509" t="s">
        <v>2493</v>
      </c>
      <c r="D37" s="508" t="s">
        <v>2494</v>
      </c>
      <c r="E37" s="439" t="s">
        <v>2606</v>
      </c>
      <c r="F37" s="481" t="s">
        <v>2704</v>
      </c>
      <c r="G37" s="370">
        <v>2.0499999999999998</v>
      </c>
      <c r="H37" s="428">
        <v>58.11</v>
      </c>
      <c r="I37" s="362" t="s">
        <v>247</v>
      </c>
      <c r="J37" s="432">
        <v>12</v>
      </c>
      <c r="K37" s="433">
        <v>12</v>
      </c>
      <c r="L37" s="356">
        <f>M37*J37</f>
        <v>158.4</v>
      </c>
      <c r="M37" s="363">
        <f>O37*K37</f>
        <v>13.200000000000001</v>
      </c>
      <c r="N37" s="364" t="s">
        <v>51</v>
      </c>
      <c r="O37" s="333">
        <v>1.1000000000000001</v>
      </c>
      <c r="P37" s="386"/>
      <c r="Q37" s="386"/>
      <c r="R37" s="387">
        <v>41.5</v>
      </c>
      <c r="S37" s="387">
        <v>35</v>
      </c>
      <c r="T37" s="387">
        <v>26.8</v>
      </c>
      <c r="U37" s="387"/>
      <c r="V37" s="616">
        <f t="shared" si="2"/>
        <v>0</v>
      </c>
      <c r="W37" s="321" t="s">
        <v>2495</v>
      </c>
      <c r="X37" s="305" t="s">
        <v>2028</v>
      </c>
      <c r="Y37" s="350">
        <v>29.17</v>
      </c>
      <c r="Z37" s="304" t="s">
        <v>2610</v>
      </c>
      <c r="AA37" s="305" t="s">
        <v>2030</v>
      </c>
      <c r="AB37" s="305" t="s">
        <v>2031</v>
      </c>
      <c r="AC37" s="350">
        <v>2.31</v>
      </c>
      <c r="AD37" s="306">
        <v>1.05</v>
      </c>
      <c r="AE37" s="350">
        <v>2.44</v>
      </c>
      <c r="AF37" s="304" t="s">
        <v>2032</v>
      </c>
      <c r="AG37" s="305" t="s">
        <v>2033</v>
      </c>
      <c r="AH37" s="305" t="s">
        <v>2034</v>
      </c>
      <c r="AI37" s="369">
        <f>AJ37*2.20462</f>
        <v>0.17636959999999999</v>
      </c>
      <c r="AJ37" s="305" t="s">
        <v>2035</v>
      </c>
      <c r="AK37" s="388" t="s">
        <v>907</v>
      </c>
      <c r="AL37" s="426">
        <v>3.9E-2</v>
      </c>
      <c r="AM37" s="609">
        <f t="shared" si="4"/>
        <v>1.3772720021380549</v>
      </c>
      <c r="AN37" s="462" t="s">
        <v>1966</v>
      </c>
    </row>
    <row r="38" spans="1:40" s="511" customFormat="1" ht="22.5" customHeight="1" x14ac:dyDescent="0.25">
      <c r="A38" s="476" t="s">
        <v>2180</v>
      </c>
      <c r="B38" s="452"/>
      <c r="C38" s="452"/>
      <c r="D38" s="452"/>
      <c r="E38" s="452"/>
      <c r="F38" s="344"/>
      <c r="G38" s="344"/>
      <c r="H38" s="452"/>
      <c r="I38" s="452"/>
      <c r="J38" s="452"/>
      <c r="K38" s="452"/>
      <c r="L38" s="452"/>
      <c r="M38" s="449"/>
      <c r="N38" s="452"/>
      <c r="O38" s="449"/>
      <c r="P38" s="452"/>
      <c r="Q38" s="452"/>
      <c r="R38" s="452"/>
      <c r="S38" s="452"/>
      <c r="T38" s="452"/>
      <c r="U38" s="452"/>
      <c r="V38" s="617"/>
      <c r="W38" s="452"/>
      <c r="X38" s="452"/>
      <c r="Y38" s="452"/>
      <c r="Z38" s="452"/>
      <c r="AA38" s="452"/>
      <c r="AB38" s="452"/>
      <c r="AC38" s="452"/>
      <c r="AD38" s="452"/>
      <c r="AE38" s="452"/>
      <c r="AF38" s="452"/>
      <c r="AG38" s="452"/>
      <c r="AH38" s="452"/>
      <c r="AI38" s="452"/>
      <c r="AJ38" s="452"/>
      <c r="AK38" s="452"/>
      <c r="AL38" s="344"/>
      <c r="AM38" s="604"/>
      <c r="AN38" s="457"/>
    </row>
    <row r="39" spans="1:40" s="490" customFormat="1" ht="36.75" customHeight="1" x14ac:dyDescent="0.25">
      <c r="A39" s="702" t="s">
        <v>2181</v>
      </c>
      <c r="B39" s="704" t="s">
        <v>2182</v>
      </c>
      <c r="C39" s="487" t="s">
        <v>1470</v>
      </c>
      <c r="D39" s="391" t="s">
        <v>1898</v>
      </c>
      <c r="E39" s="550" t="s">
        <v>2183</v>
      </c>
      <c r="F39" s="481" t="s">
        <v>2704</v>
      </c>
      <c r="G39" s="400"/>
      <c r="H39" s="423"/>
      <c r="I39" s="401" t="s">
        <v>2184</v>
      </c>
      <c r="J39" s="402">
        <v>1</v>
      </c>
      <c r="K39" s="450">
        <v>136</v>
      </c>
      <c r="L39" s="357">
        <f>M39*J39</f>
        <v>187</v>
      </c>
      <c r="M39" s="415">
        <f>O39*K39</f>
        <v>187</v>
      </c>
      <c r="N39" s="315" t="s">
        <v>2185</v>
      </c>
      <c r="O39" s="353">
        <v>1.375</v>
      </c>
      <c r="P39" s="315"/>
      <c r="Q39" s="315"/>
      <c r="R39" s="403">
        <v>39.200000000000003</v>
      </c>
      <c r="S39" s="314" t="s">
        <v>2186</v>
      </c>
      <c r="T39" s="404" t="s">
        <v>2187</v>
      </c>
      <c r="U39" s="404"/>
      <c r="V39" s="618">
        <f>L39*U39</f>
        <v>0</v>
      </c>
      <c r="W39" s="315" t="s">
        <v>2188</v>
      </c>
      <c r="X39" s="315" t="s">
        <v>2189</v>
      </c>
      <c r="Y39" s="323">
        <v>25.9</v>
      </c>
      <c r="Z39" s="488">
        <v>11.5</v>
      </c>
      <c r="AA39" s="315" t="s">
        <v>2190</v>
      </c>
      <c r="AB39" s="315" t="s">
        <v>2191</v>
      </c>
      <c r="AC39" s="405">
        <v>8.2149999999999999</v>
      </c>
      <c r="AD39" s="320">
        <v>3.75</v>
      </c>
      <c r="AE39" s="322">
        <f t="shared" ref="AE39" si="18">CONVERT(AF39, "kg","lbm")</f>
        <v>23.898109220840727</v>
      </c>
      <c r="AF39" s="489">
        <v>10.84</v>
      </c>
      <c r="AG39" s="423"/>
      <c r="AH39" s="423"/>
      <c r="AI39" s="369">
        <f t="shared" si="3"/>
        <v>0</v>
      </c>
      <c r="AJ39" s="423"/>
      <c r="AK39" s="406" t="s">
        <v>193</v>
      </c>
      <c r="AL39" s="425">
        <v>7.8899999999999998E-2</v>
      </c>
      <c r="AM39" s="609">
        <f t="shared" si="4"/>
        <v>2.7863272043254494</v>
      </c>
      <c r="AN39" s="456"/>
    </row>
    <row r="40" spans="1:40" s="490" customFormat="1" ht="30" customHeight="1" x14ac:dyDescent="0.25">
      <c r="A40" s="702"/>
      <c r="B40" s="704"/>
      <c r="C40" s="487"/>
      <c r="D40" s="309" t="s">
        <v>1996</v>
      </c>
      <c r="E40" s="512" t="s">
        <v>2192</v>
      </c>
      <c r="F40" s="483"/>
      <c r="G40" s="323">
        <f>CONVERT(H40,"g","ozm")</f>
        <v>0.9876709345882515</v>
      </c>
      <c r="H40" s="384">
        <v>28</v>
      </c>
      <c r="I40" s="324"/>
      <c r="J40" s="325"/>
      <c r="K40" s="326"/>
      <c r="L40" s="356"/>
      <c r="M40" s="363"/>
      <c r="N40" s="423"/>
      <c r="O40" s="353"/>
      <c r="P40" s="494"/>
      <c r="Q40" s="315"/>
      <c r="R40" s="314"/>
      <c r="S40" s="314"/>
      <c r="T40" s="315"/>
      <c r="U40" s="315"/>
      <c r="V40" s="618"/>
      <c r="W40" s="308"/>
      <c r="X40" s="308"/>
      <c r="Y40" s="423"/>
      <c r="Z40" s="423"/>
      <c r="AA40" s="342" t="s">
        <v>2193</v>
      </c>
      <c r="AB40" s="423"/>
      <c r="AC40" s="320" t="s">
        <v>2194</v>
      </c>
      <c r="AD40" s="407"/>
      <c r="AE40" s="407"/>
      <c r="AF40" s="423"/>
      <c r="AG40" s="320" t="s">
        <v>2195</v>
      </c>
      <c r="AH40" s="320" t="s">
        <v>2007</v>
      </c>
      <c r="AI40" s="369">
        <f t="shared" si="3"/>
        <v>0</v>
      </c>
      <c r="AJ40" s="423"/>
      <c r="AK40" s="423"/>
      <c r="AL40" s="407"/>
      <c r="AM40" s="407"/>
      <c r="AN40" s="530" t="s">
        <v>1966</v>
      </c>
    </row>
    <row r="41" spans="1:40" s="490" customFormat="1" ht="30" customHeight="1" x14ac:dyDescent="0.25">
      <c r="A41" s="702"/>
      <c r="B41" s="704"/>
      <c r="C41" s="487"/>
      <c r="D41" s="309" t="s">
        <v>2025</v>
      </c>
      <c r="E41" s="324" t="s">
        <v>2196</v>
      </c>
      <c r="F41" s="484"/>
      <c r="G41" s="323">
        <f>CONVERT(H41,"g","ozm")</f>
        <v>2.0458897930756637</v>
      </c>
      <c r="H41" s="484">
        <v>58</v>
      </c>
      <c r="I41" s="324"/>
      <c r="J41" s="325"/>
      <c r="K41" s="326"/>
      <c r="L41" s="356"/>
      <c r="M41" s="363"/>
      <c r="N41" s="423"/>
      <c r="O41" s="353"/>
      <c r="P41" s="495"/>
      <c r="Q41" s="315"/>
      <c r="R41" s="316"/>
      <c r="S41" s="317"/>
      <c r="T41" s="318"/>
      <c r="U41" s="318"/>
      <c r="V41" s="618"/>
      <c r="W41" s="315"/>
      <c r="X41" s="315"/>
      <c r="Y41" s="423"/>
      <c r="Z41" s="423"/>
      <c r="AA41" s="532"/>
      <c r="AB41" s="423"/>
      <c r="AC41" s="320" t="s">
        <v>2197</v>
      </c>
      <c r="AD41" s="407"/>
      <c r="AE41" s="407"/>
      <c r="AF41" s="423"/>
      <c r="AG41" s="305" t="s">
        <v>2033</v>
      </c>
      <c r="AH41" s="320"/>
      <c r="AI41" s="369">
        <f t="shared" si="3"/>
        <v>0</v>
      </c>
      <c r="AJ41" s="423"/>
      <c r="AK41" s="423"/>
      <c r="AL41" s="407"/>
      <c r="AM41" s="407"/>
      <c r="AN41" s="530" t="s">
        <v>1966</v>
      </c>
    </row>
    <row r="42" spans="1:40" s="490" customFormat="1" ht="30" customHeight="1" x14ac:dyDescent="0.25">
      <c r="A42" s="702"/>
      <c r="B42" s="704"/>
      <c r="C42" s="487"/>
      <c r="D42" s="309" t="s">
        <v>2079</v>
      </c>
      <c r="E42" s="324" t="s">
        <v>2198</v>
      </c>
      <c r="F42" s="484"/>
      <c r="G42" s="323">
        <f>CONVERT(H42,"g","ozm")</f>
        <v>0.42328754339496494</v>
      </c>
      <c r="H42" s="484">
        <v>12</v>
      </c>
      <c r="I42" s="324"/>
      <c r="J42" s="325"/>
      <c r="K42" s="326"/>
      <c r="L42" s="356"/>
      <c r="M42" s="363"/>
      <c r="N42" s="423"/>
      <c r="O42" s="353"/>
      <c r="P42" s="319"/>
      <c r="Q42" s="315"/>
      <c r="R42" s="316"/>
      <c r="S42" s="317"/>
      <c r="T42" s="318"/>
      <c r="U42" s="318"/>
      <c r="V42" s="618"/>
      <c r="W42" s="430"/>
      <c r="X42" s="430"/>
      <c r="Y42" s="423"/>
      <c r="Z42" s="423"/>
      <c r="AA42" s="532"/>
      <c r="AB42" s="423"/>
      <c r="AC42" s="320" t="s">
        <v>2199</v>
      </c>
      <c r="AD42" s="407"/>
      <c r="AE42" s="407"/>
      <c r="AF42" s="423"/>
      <c r="AG42" s="320" t="s">
        <v>2089</v>
      </c>
      <c r="AH42" s="320" t="s">
        <v>2090</v>
      </c>
      <c r="AI42" s="369">
        <f t="shared" si="3"/>
        <v>0</v>
      </c>
      <c r="AJ42" s="423"/>
      <c r="AK42" s="423"/>
      <c r="AL42" s="407"/>
      <c r="AM42" s="407"/>
      <c r="AN42" s="530" t="s">
        <v>1966</v>
      </c>
    </row>
    <row r="43" spans="1:40" s="490" customFormat="1" ht="30" customHeight="1" x14ac:dyDescent="0.25">
      <c r="A43" s="702"/>
      <c r="B43" s="704"/>
      <c r="C43" s="487"/>
      <c r="D43" s="309" t="s">
        <v>2101</v>
      </c>
      <c r="E43" s="324" t="s">
        <v>2200</v>
      </c>
      <c r="F43" s="484"/>
      <c r="G43" s="323">
        <f>CONVERT(H43,"g","ozm")</f>
        <v>0.70547923899160825</v>
      </c>
      <c r="H43" s="484">
        <v>20</v>
      </c>
      <c r="I43" s="408"/>
      <c r="J43" s="325"/>
      <c r="K43" s="326"/>
      <c r="L43" s="356"/>
      <c r="M43" s="363"/>
      <c r="N43" s="423"/>
      <c r="O43" s="353"/>
      <c r="P43" s="494"/>
      <c r="Q43" s="315"/>
      <c r="R43" s="316"/>
      <c r="S43" s="317"/>
      <c r="T43" s="318"/>
      <c r="U43" s="318"/>
      <c r="V43" s="618"/>
      <c r="W43" s="308"/>
      <c r="X43" s="308"/>
      <c r="Y43" s="423"/>
      <c r="Z43" s="423"/>
      <c r="AA43" s="532"/>
      <c r="AB43" s="423"/>
      <c r="AC43" s="320" t="s">
        <v>2201</v>
      </c>
      <c r="AD43" s="407"/>
      <c r="AE43" s="407"/>
      <c r="AF43" s="423"/>
      <c r="AG43" s="320" t="s">
        <v>2104</v>
      </c>
      <c r="AH43" s="320" t="s">
        <v>1991</v>
      </c>
      <c r="AI43" s="369">
        <f t="shared" si="3"/>
        <v>0</v>
      </c>
      <c r="AJ43" s="423"/>
      <c r="AK43" s="423"/>
      <c r="AL43" s="407"/>
      <c r="AM43" s="407"/>
      <c r="AN43" s="530" t="s">
        <v>1966</v>
      </c>
    </row>
    <row r="44" spans="1:40" s="490" customFormat="1" ht="36.75" customHeight="1" x14ac:dyDescent="0.25">
      <c r="A44" s="712" t="s">
        <v>2496</v>
      </c>
      <c r="B44" s="715" t="s">
        <v>2497</v>
      </c>
      <c r="C44" s="487" t="s">
        <v>1470</v>
      </c>
      <c r="D44" s="391" t="s">
        <v>1898</v>
      </c>
      <c r="E44" s="550" t="s">
        <v>2604</v>
      </c>
      <c r="F44" s="481" t="s">
        <v>2704</v>
      </c>
      <c r="G44" s="400"/>
      <c r="H44" s="423"/>
      <c r="I44" s="401" t="s">
        <v>2498</v>
      </c>
      <c r="J44" s="402">
        <v>1</v>
      </c>
      <c r="K44" s="416" t="s">
        <v>1429</v>
      </c>
      <c r="L44" s="357">
        <f>M44*J44</f>
        <v>208.79999999999998</v>
      </c>
      <c r="M44" s="415">
        <f>O44*K44</f>
        <v>208.79999999999998</v>
      </c>
      <c r="N44" s="315" t="s">
        <v>2185</v>
      </c>
      <c r="O44" s="333">
        <v>1.45</v>
      </c>
      <c r="P44" s="315"/>
      <c r="Q44" s="315"/>
      <c r="R44" s="403">
        <v>39.200000000000003</v>
      </c>
      <c r="S44" s="314" t="s">
        <v>2186</v>
      </c>
      <c r="T44" s="404" t="s">
        <v>2187</v>
      </c>
      <c r="U44" s="404"/>
      <c r="V44" s="618">
        <f t="shared" ref="V44:V51" si="19">L44*U44</f>
        <v>0</v>
      </c>
      <c r="W44" s="315" t="s">
        <v>2188</v>
      </c>
      <c r="X44" s="315" t="s">
        <v>2189</v>
      </c>
      <c r="Y44" s="323">
        <v>25.35</v>
      </c>
      <c r="Z44" s="488">
        <v>11.5</v>
      </c>
      <c r="AA44" s="315" t="s">
        <v>2190</v>
      </c>
      <c r="AB44" s="315" t="s">
        <v>2191</v>
      </c>
      <c r="AC44" s="405">
        <v>8.2149999999999999</v>
      </c>
      <c r="AD44" s="320">
        <v>3.75</v>
      </c>
      <c r="AE44" s="322">
        <f t="shared" ref="AE44" si="20">CONVERT(AF44, "kg","lbm")</f>
        <v>23.898109220840727</v>
      </c>
      <c r="AF44" s="489">
        <v>10.84</v>
      </c>
      <c r="AG44" s="423"/>
      <c r="AH44" s="423"/>
      <c r="AI44" s="369"/>
      <c r="AJ44" s="423"/>
      <c r="AK44" s="406" t="s">
        <v>193</v>
      </c>
      <c r="AL44" s="425">
        <v>7.8899999999999998E-2</v>
      </c>
      <c r="AM44" s="609">
        <f t="shared" ref="AM44" si="21">CONVERT(AL44,"m^3","ft^3")</f>
        <v>2.7863272043254494</v>
      </c>
      <c r="AN44" s="456"/>
    </row>
    <row r="45" spans="1:40" s="490" customFormat="1" ht="30" customHeight="1" x14ac:dyDescent="0.25">
      <c r="A45" s="713"/>
      <c r="B45" s="716"/>
      <c r="C45" s="487"/>
      <c r="D45" s="309" t="s">
        <v>1980</v>
      </c>
      <c r="E45" s="512" t="s">
        <v>2499</v>
      </c>
      <c r="F45" s="483"/>
      <c r="G45" s="323">
        <v>0.71</v>
      </c>
      <c r="H45" s="384">
        <v>28</v>
      </c>
      <c r="I45" s="324"/>
      <c r="J45" s="417"/>
      <c r="K45" s="418"/>
      <c r="L45" s="356"/>
      <c r="M45" s="363"/>
      <c r="N45" s="423"/>
      <c r="O45" s="353"/>
      <c r="P45" s="494"/>
      <c r="Q45" s="315"/>
      <c r="R45" s="314"/>
      <c r="S45" s="314"/>
      <c r="T45" s="315"/>
      <c r="U45" s="315"/>
      <c r="V45" s="618"/>
      <c r="W45" s="308"/>
      <c r="X45" s="308"/>
      <c r="Y45" s="423"/>
      <c r="Z45" s="423"/>
      <c r="AA45" s="420" t="s">
        <v>2193</v>
      </c>
      <c r="AB45" s="423"/>
      <c r="AC45" s="320" t="s">
        <v>2194</v>
      </c>
      <c r="AD45" s="407"/>
      <c r="AE45" s="407"/>
      <c r="AF45" s="423"/>
      <c r="AG45" s="308" t="s">
        <v>1990</v>
      </c>
      <c r="AH45" s="320" t="s">
        <v>2007</v>
      </c>
      <c r="AI45" s="369">
        <v>0.11</v>
      </c>
      <c r="AJ45" s="423"/>
      <c r="AK45" s="423"/>
      <c r="AL45" s="407"/>
      <c r="AM45" s="407"/>
      <c r="AN45" s="530" t="s">
        <v>1966</v>
      </c>
    </row>
    <row r="46" spans="1:40" s="490" customFormat="1" ht="30" customHeight="1" x14ac:dyDescent="0.25">
      <c r="A46" s="713"/>
      <c r="B46" s="716"/>
      <c r="C46" s="487"/>
      <c r="D46" s="342" t="s">
        <v>1960</v>
      </c>
      <c r="E46" s="324" t="s">
        <v>2500</v>
      </c>
      <c r="F46" s="484"/>
      <c r="G46" s="323">
        <v>0.53</v>
      </c>
      <c r="H46" s="484">
        <v>58</v>
      </c>
      <c r="I46" s="324"/>
      <c r="J46" s="417"/>
      <c r="K46" s="418"/>
      <c r="L46" s="356"/>
      <c r="M46" s="363"/>
      <c r="N46" s="423"/>
      <c r="O46" s="353"/>
      <c r="P46" s="495"/>
      <c r="Q46" s="315"/>
      <c r="R46" s="316"/>
      <c r="S46" s="317"/>
      <c r="T46" s="318"/>
      <c r="U46" s="318"/>
      <c r="V46" s="618"/>
      <c r="W46" s="315"/>
      <c r="X46" s="315"/>
      <c r="Y46" s="423"/>
      <c r="Z46" s="423"/>
      <c r="AA46" s="532"/>
      <c r="AB46" s="423"/>
      <c r="AC46" s="320" t="s">
        <v>2197</v>
      </c>
      <c r="AD46" s="407"/>
      <c r="AE46" s="407"/>
      <c r="AF46" s="423"/>
      <c r="AG46" s="302" t="s">
        <v>1964</v>
      </c>
      <c r="AH46" s="320"/>
      <c r="AI46" s="369">
        <v>0.1</v>
      </c>
      <c r="AJ46" s="423"/>
      <c r="AK46" s="423"/>
      <c r="AL46" s="407"/>
      <c r="AM46" s="407"/>
      <c r="AN46" s="530" t="s">
        <v>1966</v>
      </c>
    </row>
    <row r="47" spans="1:40" s="490" customFormat="1" ht="30" customHeight="1" x14ac:dyDescent="0.25">
      <c r="A47" s="713"/>
      <c r="B47" s="716"/>
      <c r="C47" s="487"/>
      <c r="D47" s="309" t="s">
        <v>2101</v>
      </c>
      <c r="E47" s="324" t="s">
        <v>2501</v>
      </c>
      <c r="F47" s="484"/>
      <c r="G47" s="323">
        <v>0.71</v>
      </c>
      <c r="H47" s="484">
        <v>12</v>
      </c>
      <c r="I47" s="324"/>
      <c r="J47" s="417"/>
      <c r="K47" s="418"/>
      <c r="L47" s="356"/>
      <c r="M47" s="363"/>
      <c r="N47" s="423"/>
      <c r="O47" s="353"/>
      <c r="P47" s="319"/>
      <c r="Q47" s="315"/>
      <c r="R47" s="316"/>
      <c r="S47" s="317"/>
      <c r="T47" s="318"/>
      <c r="U47" s="318"/>
      <c r="V47" s="618"/>
      <c r="W47" s="430"/>
      <c r="X47" s="430"/>
      <c r="Y47" s="423"/>
      <c r="Z47" s="423"/>
      <c r="AA47" s="532"/>
      <c r="AB47" s="423"/>
      <c r="AC47" s="320" t="s">
        <v>2199</v>
      </c>
      <c r="AD47" s="407"/>
      <c r="AE47" s="407"/>
      <c r="AF47" s="423"/>
      <c r="AG47" s="308" t="s">
        <v>2104</v>
      </c>
      <c r="AH47" s="320" t="s">
        <v>2090</v>
      </c>
      <c r="AI47" s="369">
        <v>0.11</v>
      </c>
      <c r="AJ47" s="423"/>
      <c r="AK47" s="423"/>
      <c r="AL47" s="407"/>
      <c r="AM47" s="407"/>
      <c r="AN47" s="530" t="s">
        <v>1966</v>
      </c>
    </row>
    <row r="48" spans="1:40" s="490" customFormat="1" ht="30" customHeight="1" x14ac:dyDescent="0.25">
      <c r="A48" s="713"/>
      <c r="B48" s="716"/>
      <c r="C48" s="487"/>
      <c r="D48" s="342" t="s">
        <v>2064</v>
      </c>
      <c r="E48" s="324" t="s">
        <v>2502</v>
      </c>
      <c r="F48" s="484"/>
      <c r="G48" s="323">
        <v>0.25</v>
      </c>
      <c r="H48" s="484">
        <v>20</v>
      </c>
      <c r="I48" s="408"/>
      <c r="J48" s="417"/>
      <c r="K48" s="418"/>
      <c r="L48" s="356"/>
      <c r="M48" s="363"/>
      <c r="N48" s="423"/>
      <c r="O48" s="353"/>
      <c r="P48" s="494"/>
      <c r="Q48" s="315"/>
      <c r="R48" s="316"/>
      <c r="S48" s="317"/>
      <c r="T48" s="318"/>
      <c r="U48" s="318"/>
      <c r="V48" s="618"/>
      <c r="W48" s="308"/>
      <c r="X48" s="308"/>
      <c r="Y48" s="423"/>
      <c r="Z48" s="423"/>
      <c r="AA48" s="532"/>
      <c r="AB48" s="423"/>
      <c r="AC48" s="320" t="s">
        <v>2201</v>
      </c>
      <c r="AD48" s="407"/>
      <c r="AE48" s="407"/>
      <c r="AF48" s="423"/>
      <c r="AG48" s="428" t="s">
        <v>2073</v>
      </c>
      <c r="AH48" s="320" t="s">
        <v>1991</v>
      </c>
      <c r="AI48" s="369">
        <v>0.09</v>
      </c>
      <c r="AJ48" s="423"/>
      <c r="AK48" s="423"/>
      <c r="AL48" s="407"/>
      <c r="AM48" s="407"/>
      <c r="AN48" s="530" t="s">
        <v>1966</v>
      </c>
    </row>
    <row r="49" spans="1:40" s="486" customFormat="1" ht="21" x14ac:dyDescent="0.25">
      <c r="A49" s="713"/>
      <c r="B49" s="716"/>
      <c r="C49" s="409"/>
      <c r="D49" s="309" t="s">
        <v>2025</v>
      </c>
      <c r="E49" s="324" t="s">
        <v>2503</v>
      </c>
      <c r="F49" s="484"/>
      <c r="G49" s="323">
        <v>2.0499999999999998</v>
      </c>
      <c r="H49" s="428">
        <v>58.11</v>
      </c>
      <c r="I49" s="393"/>
      <c r="J49" s="516"/>
      <c r="K49" s="516"/>
      <c r="L49" s="356"/>
      <c r="M49" s="363"/>
      <c r="N49" s="423"/>
      <c r="O49" s="353"/>
      <c r="P49" s="393"/>
      <c r="Q49" s="393"/>
      <c r="R49" s="393"/>
      <c r="S49" s="393"/>
      <c r="T49" s="393"/>
      <c r="U49" s="393"/>
      <c r="V49" s="618"/>
      <c r="W49" s="393"/>
      <c r="X49" s="393"/>
      <c r="Y49" s="393"/>
      <c r="Z49" s="393"/>
      <c r="AA49" s="409"/>
      <c r="AB49" s="409"/>
      <c r="AC49" s="393"/>
      <c r="AD49" s="393"/>
      <c r="AE49" s="393"/>
      <c r="AF49" s="393"/>
      <c r="AG49" s="305" t="s">
        <v>2033</v>
      </c>
      <c r="AH49" s="409"/>
      <c r="AI49" s="369">
        <v>0.18</v>
      </c>
      <c r="AJ49" s="393"/>
      <c r="AK49" s="393"/>
      <c r="AL49" s="409"/>
      <c r="AM49" s="409"/>
      <c r="AN49" s="530" t="s">
        <v>1966</v>
      </c>
    </row>
    <row r="50" spans="1:40" s="486" customFormat="1" ht="21" x14ac:dyDescent="0.25">
      <c r="A50" s="714"/>
      <c r="B50" s="717"/>
      <c r="C50" s="409"/>
      <c r="D50" s="508" t="s">
        <v>2494</v>
      </c>
      <c r="E50" s="324" t="s">
        <v>2504</v>
      </c>
      <c r="F50" s="484"/>
      <c r="G50" s="323">
        <v>2.0499999999999998</v>
      </c>
      <c r="H50" s="428">
        <v>58.11</v>
      </c>
      <c r="I50" s="393"/>
      <c r="J50" s="516"/>
      <c r="K50" s="516"/>
      <c r="L50" s="356"/>
      <c r="M50" s="363"/>
      <c r="N50" s="423"/>
      <c r="O50" s="353"/>
      <c r="P50" s="393"/>
      <c r="Q50" s="393"/>
      <c r="R50" s="393"/>
      <c r="S50" s="393"/>
      <c r="T50" s="393"/>
      <c r="U50" s="393"/>
      <c r="V50" s="618"/>
      <c r="W50" s="393"/>
      <c r="X50" s="393"/>
      <c r="Y50" s="393"/>
      <c r="Z50" s="393"/>
      <c r="AA50" s="409"/>
      <c r="AB50" s="409"/>
      <c r="AC50" s="393"/>
      <c r="AD50" s="393"/>
      <c r="AE50" s="393"/>
      <c r="AF50" s="393"/>
      <c r="AG50" s="305" t="s">
        <v>2033</v>
      </c>
      <c r="AH50" s="409"/>
      <c r="AI50" s="369">
        <v>0.18</v>
      </c>
      <c r="AJ50" s="393"/>
      <c r="AK50" s="393"/>
      <c r="AL50" s="409"/>
      <c r="AM50" s="409"/>
      <c r="AN50" s="530" t="s">
        <v>1966</v>
      </c>
    </row>
    <row r="51" spans="1:40" s="490" customFormat="1" ht="45" customHeight="1" x14ac:dyDescent="0.25">
      <c r="A51" s="702" t="s">
        <v>2202</v>
      </c>
      <c r="B51" s="704" t="s">
        <v>2203</v>
      </c>
      <c r="C51" s="487" t="s">
        <v>1470</v>
      </c>
      <c r="D51" s="391" t="s">
        <v>1898</v>
      </c>
      <c r="E51" s="547" t="s">
        <v>2665</v>
      </c>
      <c r="F51" s="481" t="s">
        <v>2704</v>
      </c>
      <c r="G51" s="400"/>
      <c r="H51" s="423"/>
      <c r="I51" s="431" t="s">
        <v>2204</v>
      </c>
      <c r="J51" s="402">
        <v>1</v>
      </c>
      <c r="K51" s="416" t="s">
        <v>2205</v>
      </c>
      <c r="L51" s="357">
        <f>M51*J51</f>
        <v>124.19999999999999</v>
      </c>
      <c r="M51" s="415">
        <f>O51*K51</f>
        <v>124.19999999999999</v>
      </c>
      <c r="N51" s="315" t="s">
        <v>2185</v>
      </c>
      <c r="O51" s="333">
        <v>1.1499999999999999</v>
      </c>
      <c r="P51" s="315"/>
      <c r="Q51" s="315"/>
      <c r="R51" s="403">
        <v>39.200000000000003</v>
      </c>
      <c r="S51" s="314" t="s">
        <v>2186</v>
      </c>
      <c r="T51" s="404" t="s">
        <v>2187</v>
      </c>
      <c r="U51" s="404"/>
      <c r="V51" s="618">
        <f t="shared" si="19"/>
        <v>0</v>
      </c>
      <c r="W51" s="422" t="s">
        <v>2206</v>
      </c>
      <c r="X51" s="315"/>
      <c r="Y51" s="323">
        <v>32</v>
      </c>
      <c r="Z51" s="488"/>
      <c r="AA51" s="320" t="s">
        <v>2207</v>
      </c>
      <c r="AB51" s="315"/>
      <c r="AC51" s="405"/>
      <c r="AD51" s="320"/>
      <c r="AE51" s="322">
        <v>24.66</v>
      </c>
      <c r="AF51" s="489"/>
      <c r="AG51" s="423"/>
      <c r="AH51" s="423"/>
      <c r="AI51" s="369"/>
      <c r="AJ51" s="423"/>
      <c r="AK51" s="406" t="s">
        <v>2208</v>
      </c>
      <c r="AL51" s="425">
        <v>0.81699999999999995</v>
      </c>
      <c r="AM51" s="609">
        <f t="shared" ref="AM51" si="22">CONVERT(AL51,"m^3","ft^3")</f>
        <v>28.852082711456177</v>
      </c>
      <c r="AN51" s="462"/>
    </row>
    <row r="52" spans="1:40" s="490" customFormat="1" ht="30" customHeight="1" x14ac:dyDescent="0.25">
      <c r="A52" s="702"/>
      <c r="B52" s="704"/>
      <c r="C52" s="487"/>
      <c r="D52" s="391" t="s">
        <v>2209</v>
      </c>
      <c r="E52" s="324" t="s">
        <v>2210</v>
      </c>
      <c r="F52" s="484"/>
      <c r="G52" s="323">
        <v>2.1</v>
      </c>
      <c r="H52" s="384">
        <v>28</v>
      </c>
      <c r="I52" s="324"/>
      <c r="J52" s="325"/>
      <c r="K52" s="326"/>
      <c r="L52" s="356"/>
      <c r="M52" s="363"/>
      <c r="N52" s="423"/>
      <c r="O52" s="421"/>
      <c r="P52" s="494"/>
      <c r="Q52" s="315"/>
      <c r="R52" s="314"/>
      <c r="S52" s="314"/>
      <c r="T52" s="315"/>
      <c r="U52" s="315"/>
      <c r="V52" s="618"/>
      <c r="W52" s="308"/>
      <c r="X52" s="308"/>
      <c r="Y52" s="423"/>
      <c r="Z52" s="423"/>
      <c r="AA52" s="420" t="s">
        <v>2193</v>
      </c>
      <c r="AB52" s="423"/>
      <c r="AC52" s="320"/>
      <c r="AD52" s="407"/>
      <c r="AE52" s="407"/>
      <c r="AF52" s="423"/>
      <c r="AG52" s="309" t="s">
        <v>2211</v>
      </c>
      <c r="AH52" s="320"/>
      <c r="AI52" s="369">
        <v>0.15</v>
      </c>
      <c r="AJ52" s="423"/>
      <c r="AK52" s="423"/>
      <c r="AL52" s="407"/>
      <c r="AM52" s="407"/>
      <c r="AN52" s="531" t="s">
        <v>2212</v>
      </c>
    </row>
    <row r="53" spans="1:40" s="490" customFormat="1" ht="30" customHeight="1" x14ac:dyDescent="0.25">
      <c r="A53" s="702"/>
      <c r="B53" s="704"/>
      <c r="C53" s="487"/>
      <c r="D53" s="391" t="s">
        <v>2213</v>
      </c>
      <c r="E53" s="324" t="s">
        <v>2214</v>
      </c>
      <c r="F53" s="484"/>
      <c r="G53" s="323">
        <v>2.4</v>
      </c>
      <c r="H53" s="484">
        <v>58</v>
      </c>
      <c r="I53" s="324"/>
      <c r="J53" s="325"/>
      <c r="K53" s="326"/>
      <c r="L53" s="356"/>
      <c r="M53" s="363"/>
      <c r="N53" s="423"/>
      <c r="O53" s="421"/>
      <c r="P53" s="495"/>
      <c r="Q53" s="315"/>
      <c r="R53" s="316"/>
      <c r="S53" s="317"/>
      <c r="T53" s="318"/>
      <c r="U53" s="318"/>
      <c r="V53" s="618"/>
      <c r="W53" s="315"/>
      <c r="X53" s="315"/>
      <c r="Y53" s="423"/>
      <c r="Z53" s="423"/>
      <c r="AA53" s="532"/>
      <c r="AB53" s="423"/>
      <c r="AC53" s="320"/>
      <c r="AD53" s="407"/>
      <c r="AE53" s="407"/>
      <c r="AF53" s="423"/>
      <c r="AG53" s="309" t="s">
        <v>2215</v>
      </c>
      <c r="AH53" s="320"/>
      <c r="AI53" s="369">
        <v>0.19</v>
      </c>
      <c r="AJ53" s="423"/>
      <c r="AK53" s="423"/>
      <c r="AL53" s="407"/>
      <c r="AM53" s="407"/>
      <c r="AN53" s="530" t="s">
        <v>2216</v>
      </c>
    </row>
    <row r="54" spans="1:40" s="490" customFormat="1" ht="30" customHeight="1" x14ac:dyDescent="0.25">
      <c r="A54" s="702"/>
      <c r="B54" s="704"/>
      <c r="C54" s="487"/>
      <c r="D54" s="391" t="s">
        <v>2217</v>
      </c>
      <c r="E54" s="324" t="s">
        <v>2218</v>
      </c>
      <c r="F54" s="484"/>
      <c r="G54" s="323">
        <v>3.04</v>
      </c>
      <c r="H54" s="484">
        <v>86.18</v>
      </c>
      <c r="I54" s="324"/>
      <c r="J54" s="325"/>
      <c r="K54" s="326"/>
      <c r="L54" s="356"/>
      <c r="M54" s="363"/>
      <c r="N54" s="423"/>
      <c r="O54" s="421"/>
      <c r="P54" s="495"/>
      <c r="Q54" s="315"/>
      <c r="R54" s="316"/>
      <c r="S54" s="317"/>
      <c r="T54" s="318"/>
      <c r="U54" s="318"/>
      <c r="V54" s="618"/>
      <c r="W54" s="315"/>
      <c r="X54" s="315"/>
      <c r="Y54" s="423"/>
      <c r="Z54" s="423"/>
      <c r="AA54" s="532"/>
      <c r="AB54" s="423"/>
      <c r="AC54" s="320"/>
      <c r="AD54" s="407"/>
      <c r="AE54" s="407"/>
      <c r="AF54" s="423"/>
      <c r="AG54" s="309" t="s">
        <v>2219</v>
      </c>
      <c r="AH54" s="406"/>
      <c r="AI54" s="369">
        <v>0.19841579999999998</v>
      </c>
      <c r="AJ54" s="423"/>
      <c r="AK54" s="423"/>
      <c r="AL54" s="407"/>
      <c r="AM54" s="407"/>
      <c r="AN54" s="530" t="s">
        <v>2216</v>
      </c>
    </row>
    <row r="55" spans="1:40" s="490" customFormat="1" ht="30" customHeight="1" x14ac:dyDescent="0.25">
      <c r="A55" s="702"/>
      <c r="B55" s="704"/>
      <c r="C55" s="487"/>
      <c r="D55" s="391" t="s">
        <v>2220</v>
      </c>
      <c r="E55" s="324" t="s">
        <v>2221</v>
      </c>
      <c r="F55" s="484"/>
      <c r="G55" s="323">
        <v>3</v>
      </c>
      <c r="H55" s="484">
        <v>12</v>
      </c>
      <c r="I55" s="324"/>
      <c r="J55" s="325"/>
      <c r="K55" s="326"/>
      <c r="L55" s="356"/>
      <c r="M55" s="363"/>
      <c r="N55" s="423"/>
      <c r="O55" s="421"/>
      <c r="P55" s="319"/>
      <c r="Q55" s="315"/>
      <c r="R55" s="316"/>
      <c r="S55" s="317"/>
      <c r="T55" s="318"/>
      <c r="U55" s="318"/>
      <c r="V55" s="618"/>
      <c r="W55" s="430"/>
      <c r="X55" s="430"/>
      <c r="Y55" s="423"/>
      <c r="Z55" s="423"/>
      <c r="AA55" s="532"/>
      <c r="AB55" s="423"/>
      <c r="AC55" s="320"/>
      <c r="AD55" s="407"/>
      <c r="AE55" s="407"/>
      <c r="AF55" s="423"/>
      <c r="AG55" s="309" t="s">
        <v>2222</v>
      </c>
      <c r="AH55" s="320"/>
      <c r="AI55" s="369">
        <v>0.28999999999999998</v>
      </c>
      <c r="AJ55" s="423"/>
      <c r="AK55" s="423"/>
      <c r="AL55" s="407"/>
      <c r="AM55" s="407"/>
      <c r="AN55" s="530" t="s">
        <v>2216</v>
      </c>
    </row>
    <row r="56" spans="1:40" s="490" customFormat="1" ht="30" customHeight="1" x14ac:dyDescent="0.25">
      <c r="A56" s="702"/>
      <c r="B56" s="704"/>
      <c r="C56" s="487"/>
      <c r="D56" s="391" t="s">
        <v>2223</v>
      </c>
      <c r="E56" s="324" t="s">
        <v>2224</v>
      </c>
      <c r="F56" s="484"/>
      <c r="G56" s="323">
        <v>1.7</v>
      </c>
      <c r="H56" s="484">
        <v>20</v>
      </c>
      <c r="I56" s="408"/>
      <c r="J56" s="325"/>
      <c r="K56" s="326"/>
      <c r="L56" s="356"/>
      <c r="M56" s="363"/>
      <c r="N56" s="423"/>
      <c r="O56" s="421"/>
      <c r="P56" s="494"/>
      <c r="Q56" s="315"/>
      <c r="R56" s="316"/>
      <c r="S56" s="317"/>
      <c r="T56" s="318"/>
      <c r="U56" s="318"/>
      <c r="V56" s="618"/>
      <c r="W56" s="308"/>
      <c r="X56" s="308"/>
      <c r="Y56" s="423"/>
      <c r="Z56" s="423"/>
      <c r="AA56" s="532"/>
      <c r="AB56" s="423"/>
      <c r="AC56" s="320"/>
      <c r="AD56" s="407"/>
      <c r="AE56" s="407"/>
      <c r="AF56" s="423"/>
      <c r="AG56" s="309" t="s">
        <v>2225</v>
      </c>
      <c r="AH56" s="320"/>
      <c r="AI56" s="369">
        <v>0.11</v>
      </c>
      <c r="AJ56" s="423"/>
      <c r="AK56" s="423"/>
      <c r="AL56" s="407"/>
      <c r="AM56" s="407"/>
      <c r="AN56" s="530" t="s">
        <v>2216</v>
      </c>
    </row>
    <row r="57" spans="1:40" s="501" customFormat="1" ht="27" customHeight="1" x14ac:dyDescent="0.25">
      <c r="A57" s="737" t="s">
        <v>2226</v>
      </c>
      <c r="B57" s="738"/>
      <c r="C57" s="738"/>
      <c r="D57" s="344"/>
      <c r="E57" s="452"/>
      <c r="F57" s="344"/>
      <c r="G57" s="344"/>
      <c r="H57" s="452"/>
      <c r="I57" s="452"/>
      <c r="J57" s="452"/>
      <c r="K57" s="452"/>
      <c r="L57" s="452"/>
      <c r="M57" s="343"/>
      <c r="N57" s="452"/>
      <c r="O57" s="343"/>
      <c r="P57" s="452"/>
      <c r="Q57" s="452"/>
      <c r="R57" s="452"/>
      <c r="S57" s="452"/>
      <c r="T57" s="452"/>
      <c r="U57" s="452"/>
      <c r="V57" s="617"/>
      <c r="W57" s="452"/>
      <c r="X57" s="500"/>
      <c r="Y57" s="452"/>
      <c r="Z57" s="452"/>
      <c r="AA57" s="344"/>
      <c r="AB57" s="344"/>
      <c r="AC57" s="452"/>
      <c r="AD57" s="452"/>
      <c r="AE57" s="452"/>
      <c r="AF57" s="452"/>
      <c r="AG57" s="344"/>
      <c r="AH57" s="344"/>
      <c r="AI57" s="452"/>
      <c r="AJ57" s="344"/>
      <c r="AK57" s="344"/>
      <c r="AL57" s="344"/>
      <c r="AM57" s="604"/>
      <c r="AN57" s="457"/>
    </row>
    <row r="58" spans="1:40" s="486" customFormat="1" ht="21" x14ac:dyDescent="0.25">
      <c r="A58" s="504" t="s">
        <v>2227</v>
      </c>
      <c r="B58" s="309" t="s">
        <v>2228</v>
      </c>
      <c r="C58" s="309" t="s">
        <v>2229</v>
      </c>
      <c r="D58" s="391" t="s">
        <v>2230</v>
      </c>
      <c r="E58" s="506" t="s">
        <v>2231</v>
      </c>
      <c r="F58" s="481" t="s">
        <v>2703</v>
      </c>
      <c r="G58" s="352">
        <v>0.53</v>
      </c>
      <c r="H58" s="308" t="s">
        <v>2615</v>
      </c>
      <c r="I58" s="431" t="s">
        <v>49</v>
      </c>
      <c r="J58" s="436">
        <v>12</v>
      </c>
      <c r="K58" s="437">
        <v>24</v>
      </c>
      <c r="L58" s="356">
        <f>M58*J58</f>
        <v>97.92</v>
      </c>
      <c r="M58" s="363">
        <f>O58*K58</f>
        <v>8.16</v>
      </c>
      <c r="N58" s="382" t="s">
        <v>35</v>
      </c>
      <c r="O58" s="335">
        <v>0.34</v>
      </c>
      <c r="P58" s="393"/>
      <c r="Q58" s="393"/>
      <c r="R58" s="393"/>
      <c r="S58" s="393"/>
      <c r="T58" s="393"/>
      <c r="U58" s="404"/>
      <c r="V58" s="618">
        <f>U58*L58</f>
        <v>0</v>
      </c>
      <c r="W58" s="342" t="s">
        <v>2232</v>
      </c>
      <c r="X58" s="342" t="s">
        <v>2233</v>
      </c>
      <c r="Y58" s="399">
        <v>17.37</v>
      </c>
      <c r="Z58" s="394" t="s">
        <v>2234</v>
      </c>
      <c r="AA58" s="342" t="s">
        <v>2235</v>
      </c>
      <c r="AB58" s="342" t="s">
        <v>2236</v>
      </c>
      <c r="AC58" s="322">
        <f>CONVERT(AD58, "kg","lbm")</f>
        <v>0.79366414386555928</v>
      </c>
      <c r="AD58" s="394" t="s">
        <v>2018</v>
      </c>
      <c r="AE58" s="399">
        <v>0.95</v>
      </c>
      <c r="AF58" s="394" t="s">
        <v>2237</v>
      </c>
      <c r="AG58" s="342" t="s">
        <v>2238</v>
      </c>
      <c r="AH58" s="342" t="s">
        <v>2239</v>
      </c>
      <c r="AI58" s="369">
        <v>0.05</v>
      </c>
      <c r="AJ58" s="342" t="s">
        <v>2240</v>
      </c>
      <c r="AK58" s="342" t="s">
        <v>2241</v>
      </c>
      <c r="AL58" s="427">
        <v>4.5999999999999999E-2</v>
      </c>
      <c r="AM58" s="609">
        <f t="shared" ref="AM58:AM100" si="23">CONVERT(AL58,"m^3","ft^3")</f>
        <v>1.6244746691884751</v>
      </c>
      <c r="AN58" s="530" t="s">
        <v>1976</v>
      </c>
    </row>
    <row r="59" spans="1:40" s="486" customFormat="1" ht="21" x14ac:dyDescent="0.25">
      <c r="A59" s="504" t="s">
        <v>2242</v>
      </c>
      <c r="B59" s="309" t="s">
        <v>2243</v>
      </c>
      <c r="C59" s="309" t="s">
        <v>2244</v>
      </c>
      <c r="D59" s="391" t="s">
        <v>2245</v>
      </c>
      <c r="E59" s="506" t="s">
        <v>2246</v>
      </c>
      <c r="F59" s="481" t="s">
        <v>2703</v>
      </c>
      <c r="G59" s="352">
        <v>0.53</v>
      </c>
      <c r="H59" s="308" t="s">
        <v>2615</v>
      </c>
      <c r="I59" s="431" t="s">
        <v>49</v>
      </c>
      <c r="J59" s="436">
        <v>12</v>
      </c>
      <c r="K59" s="437">
        <v>24</v>
      </c>
      <c r="L59" s="356">
        <f t="shared" si="13"/>
        <v>97.92</v>
      </c>
      <c r="M59" s="363">
        <f t="shared" si="15"/>
        <v>8.16</v>
      </c>
      <c r="N59" s="382" t="s">
        <v>35</v>
      </c>
      <c r="O59" s="335">
        <v>0.34</v>
      </c>
      <c r="P59" s="393"/>
      <c r="Q59" s="393"/>
      <c r="R59" s="393"/>
      <c r="S59" s="393"/>
      <c r="T59" s="393"/>
      <c r="U59" s="404"/>
      <c r="V59" s="618">
        <f t="shared" ref="V59:V63" si="24">U59*L59</f>
        <v>0</v>
      </c>
      <c r="W59" s="342" t="s">
        <v>2232</v>
      </c>
      <c r="X59" s="342" t="s">
        <v>2233</v>
      </c>
      <c r="Y59" s="399">
        <v>17.37</v>
      </c>
      <c r="Z59" s="394" t="s">
        <v>2234</v>
      </c>
      <c r="AA59" s="342" t="s">
        <v>2235</v>
      </c>
      <c r="AB59" s="342" t="s">
        <v>2236</v>
      </c>
      <c r="AC59" s="322">
        <f>CONVERT(AD59, "kg","lbm")</f>
        <v>0.79366414386555928</v>
      </c>
      <c r="AD59" s="394" t="s">
        <v>2018</v>
      </c>
      <c r="AE59" s="399">
        <v>0.95</v>
      </c>
      <c r="AF59" s="394" t="s">
        <v>2237</v>
      </c>
      <c r="AG59" s="342" t="s">
        <v>2238</v>
      </c>
      <c r="AH59" s="342" t="s">
        <v>2239</v>
      </c>
      <c r="AI59" s="369">
        <v>0.05</v>
      </c>
      <c r="AJ59" s="342" t="s">
        <v>2240</v>
      </c>
      <c r="AK59" s="342" t="s">
        <v>2241</v>
      </c>
      <c r="AL59" s="427">
        <v>0.05</v>
      </c>
      <c r="AM59" s="609">
        <f t="shared" si="23"/>
        <v>1.7657333360744294</v>
      </c>
      <c r="AN59" s="530" t="s">
        <v>1976</v>
      </c>
    </row>
    <row r="60" spans="1:40" s="486" customFormat="1" ht="21" x14ac:dyDescent="0.25">
      <c r="A60" s="504" t="s">
        <v>2247</v>
      </c>
      <c r="B60" s="342" t="s">
        <v>2248</v>
      </c>
      <c r="C60" s="342" t="s">
        <v>2249</v>
      </c>
      <c r="D60" s="362" t="s">
        <v>2250</v>
      </c>
      <c r="E60" s="506" t="s">
        <v>2251</v>
      </c>
      <c r="F60" s="481" t="s">
        <v>2703</v>
      </c>
      <c r="G60" s="352">
        <v>0.53</v>
      </c>
      <c r="H60" s="308" t="s">
        <v>2615</v>
      </c>
      <c r="I60" s="431" t="s">
        <v>49</v>
      </c>
      <c r="J60" s="436">
        <v>12</v>
      </c>
      <c r="K60" s="437">
        <v>24</v>
      </c>
      <c r="L60" s="356">
        <f t="shared" si="13"/>
        <v>97.92</v>
      </c>
      <c r="M60" s="363">
        <f t="shared" si="15"/>
        <v>8.16</v>
      </c>
      <c r="N60" s="382" t="s">
        <v>35</v>
      </c>
      <c r="O60" s="335">
        <v>0.34</v>
      </c>
      <c r="P60" s="393"/>
      <c r="Q60" s="393"/>
      <c r="R60" s="393"/>
      <c r="S60" s="393"/>
      <c r="T60" s="393"/>
      <c r="U60" s="404"/>
      <c r="V60" s="618">
        <f t="shared" si="24"/>
        <v>0</v>
      </c>
      <c r="W60" s="342" t="s">
        <v>2232</v>
      </c>
      <c r="X60" s="342" t="s">
        <v>2233</v>
      </c>
      <c r="Y60" s="399">
        <v>17.37</v>
      </c>
      <c r="Z60" s="394" t="s">
        <v>2234</v>
      </c>
      <c r="AA60" s="342" t="s">
        <v>2235</v>
      </c>
      <c r="AB60" s="342" t="s">
        <v>2236</v>
      </c>
      <c r="AC60" s="322">
        <f>CONVERT(AD60, "kg","lbm")</f>
        <v>0.79366414386555928</v>
      </c>
      <c r="AD60" s="394" t="s">
        <v>2018</v>
      </c>
      <c r="AE60" s="399">
        <v>0.95</v>
      </c>
      <c r="AF60" s="394" t="s">
        <v>2237</v>
      </c>
      <c r="AG60" s="342" t="s">
        <v>2238</v>
      </c>
      <c r="AH60" s="342" t="s">
        <v>2239</v>
      </c>
      <c r="AI60" s="369">
        <v>0.05</v>
      </c>
      <c r="AJ60" s="342" t="s">
        <v>2240</v>
      </c>
      <c r="AK60" s="342" t="s">
        <v>2241</v>
      </c>
      <c r="AL60" s="427">
        <v>0.05</v>
      </c>
      <c r="AM60" s="609">
        <f t="shared" si="23"/>
        <v>1.7657333360744294</v>
      </c>
      <c r="AN60" s="530" t="s">
        <v>1976</v>
      </c>
    </row>
    <row r="61" spans="1:40" s="486" customFormat="1" ht="21" x14ac:dyDescent="0.25">
      <c r="A61" s="502" t="s">
        <v>2252</v>
      </c>
      <c r="B61" s="342" t="s">
        <v>2253</v>
      </c>
      <c r="C61" s="342" t="s">
        <v>610</v>
      </c>
      <c r="D61" s="362" t="s">
        <v>2254</v>
      </c>
      <c r="E61" s="503" t="s">
        <v>2255</v>
      </c>
      <c r="F61" s="481" t="s">
        <v>2703</v>
      </c>
      <c r="G61" s="352">
        <v>15.9</v>
      </c>
      <c r="H61" s="308" t="s">
        <v>2616</v>
      </c>
      <c r="I61" s="301" t="s">
        <v>66</v>
      </c>
      <c r="J61" s="436">
        <v>1</v>
      </c>
      <c r="K61" s="437">
        <v>6</v>
      </c>
      <c r="L61" s="356">
        <f t="shared" si="13"/>
        <v>59.400000000000006</v>
      </c>
      <c r="M61" s="363">
        <f t="shared" si="15"/>
        <v>59.400000000000006</v>
      </c>
      <c r="N61" s="364" t="s">
        <v>2256</v>
      </c>
      <c r="O61" s="347">
        <v>9.9</v>
      </c>
      <c r="P61" s="393"/>
      <c r="Q61" s="393"/>
      <c r="R61" s="393"/>
      <c r="S61" s="393"/>
      <c r="T61" s="393"/>
      <c r="U61" s="404"/>
      <c r="V61" s="618">
        <f t="shared" si="24"/>
        <v>0</v>
      </c>
      <c r="W61" s="342" t="s">
        <v>2257</v>
      </c>
      <c r="X61" s="342"/>
      <c r="Y61" s="399">
        <v>11.62</v>
      </c>
      <c r="Z61" s="394"/>
      <c r="AA61" s="302" t="s">
        <v>2258</v>
      </c>
      <c r="AB61" s="302" t="s">
        <v>2258</v>
      </c>
      <c r="AC61" s="302" t="s">
        <v>2258</v>
      </c>
      <c r="AD61" s="345" t="s">
        <v>2258</v>
      </c>
      <c r="AE61" s="302" t="s">
        <v>2258</v>
      </c>
      <c r="AF61" s="394"/>
      <c r="AG61" s="342" t="s">
        <v>2259</v>
      </c>
      <c r="AH61" s="342"/>
      <c r="AI61" s="399">
        <v>1.1399999999999999</v>
      </c>
      <c r="AJ61" s="342" t="s">
        <v>2240</v>
      </c>
      <c r="AK61" s="342" t="s">
        <v>2260</v>
      </c>
      <c r="AL61" s="427">
        <v>4.1000000000000002E-2</v>
      </c>
      <c r="AM61" s="609">
        <f t="shared" si="23"/>
        <v>1.4479013355810322</v>
      </c>
      <c r="AN61" s="530" t="s">
        <v>1976</v>
      </c>
    </row>
    <row r="62" spans="1:40" s="486" customFormat="1" ht="21" x14ac:dyDescent="0.25">
      <c r="A62" s="502" t="s">
        <v>2261</v>
      </c>
      <c r="B62" s="342" t="s">
        <v>2262</v>
      </c>
      <c r="C62" s="342" t="s">
        <v>610</v>
      </c>
      <c r="D62" s="362" t="s">
        <v>2263</v>
      </c>
      <c r="E62" s="503" t="s">
        <v>2264</v>
      </c>
      <c r="F62" s="481" t="s">
        <v>2703</v>
      </c>
      <c r="G62" s="352">
        <v>15.9</v>
      </c>
      <c r="H62" s="308" t="s">
        <v>2616</v>
      </c>
      <c r="I62" s="301" t="s">
        <v>66</v>
      </c>
      <c r="J62" s="436">
        <v>1</v>
      </c>
      <c r="K62" s="437">
        <v>6</v>
      </c>
      <c r="L62" s="356">
        <f t="shared" si="13"/>
        <v>59.400000000000006</v>
      </c>
      <c r="M62" s="363">
        <f t="shared" si="15"/>
        <v>59.400000000000006</v>
      </c>
      <c r="N62" s="364" t="s">
        <v>2256</v>
      </c>
      <c r="O62" s="347">
        <v>9.9</v>
      </c>
      <c r="P62" s="393"/>
      <c r="Q62" s="393"/>
      <c r="R62" s="393"/>
      <c r="S62" s="393"/>
      <c r="T62" s="393"/>
      <c r="U62" s="404"/>
      <c r="V62" s="618">
        <f t="shared" si="24"/>
        <v>0</v>
      </c>
      <c r="W62" s="342" t="s">
        <v>2257</v>
      </c>
      <c r="X62" s="342"/>
      <c r="Y62" s="399">
        <v>11.62</v>
      </c>
      <c r="Z62" s="394"/>
      <c r="AA62" s="302" t="s">
        <v>2258</v>
      </c>
      <c r="AB62" s="302" t="s">
        <v>2258</v>
      </c>
      <c r="AC62" s="302" t="s">
        <v>2258</v>
      </c>
      <c r="AD62" s="345" t="s">
        <v>2258</v>
      </c>
      <c r="AE62" s="302" t="s">
        <v>2258</v>
      </c>
      <c r="AF62" s="394"/>
      <c r="AG62" s="342" t="s">
        <v>2259</v>
      </c>
      <c r="AH62" s="342"/>
      <c r="AI62" s="399">
        <v>1.1399999999999999</v>
      </c>
      <c r="AJ62" s="342" t="s">
        <v>2240</v>
      </c>
      <c r="AK62" s="342" t="s">
        <v>2260</v>
      </c>
      <c r="AL62" s="427">
        <v>4.1000000000000002E-2</v>
      </c>
      <c r="AM62" s="609">
        <f t="shared" si="23"/>
        <v>1.4479013355810322</v>
      </c>
      <c r="AN62" s="530" t="s">
        <v>1976</v>
      </c>
    </row>
    <row r="63" spans="1:40" s="486" customFormat="1" ht="21" x14ac:dyDescent="0.25">
      <c r="A63" s="502" t="s">
        <v>2265</v>
      </c>
      <c r="B63" s="342" t="s">
        <v>2266</v>
      </c>
      <c r="C63" s="342" t="s">
        <v>610</v>
      </c>
      <c r="D63" s="362" t="s">
        <v>2267</v>
      </c>
      <c r="E63" s="503" t="s">
        <v>2268</v>
      </c>
      <c r="F63" s="481" t="s">
        <v>2703</v>
      </c>
      <c r="G63" s="352">
        <v>15.9</v>
      </c>
      <c r="H63" s="308" t="s">
        <v>2616</v>
      </c>
      <c r="I63" s="301" t="s">
        <v>66</v>
      </c>
      <c r="J63" s="436">
        <v>1</v>
      </c>
      <c r="K63" s="437">
        <v>6</v>
      </c>
      <c r="L63" s="356">
        <f t="shared" si="13"/>
        <v>59.400000000000006</v>
      </c>
      <c r="M63" s="363">
        <f t="shared" si="15"/>
        <v>59.400000000000006</v>
      </c>
      <c r="N63" s="364" t="s">
        <v>2256</v>
      </c>
      <c r="O63" s="347">
        <v>9.9</v>
      </c>
      <c r="P63" s="393"/>
      <c r="Q63" s="393"/>
      <c r="R63" s="393"/>
      <c r="S63" s="393"/>
      <c r="T63" s="393"/>
      <c r="U63" s="404"/>
      <c r="V63" s="618">
        <f t="shared" si="24"/>
        <v>0</v>
      </c>
      <c r="W63" s="342" t="s">
        <v>2257</v>
      </c>
      <c r="X63" s="342"/>
      <c r="Y63" s="399">
        <v>11.62</v>
      </c>
      <c r="Z63" s="394"/>
      <c r="AA63" s="302" t="s">
        <v>2258</v>
      </c>
      <c r="AB63" s="302" t="s">
        <v>2258</v>
      </c>
      <c r="AC63" s="302" t="s">
        <v>2258</v>
      </c>
      <c r="AD63" s="345" t="s">
        <v>2258</v>
      </c>
      <c r="AE63" s="302" t="s">
        <v>2258</v>
      </c>
      <c r="AF63" s="394"/>
      <c r="AG63" s="342" t="s">
        <v>2259</v>
      </c>
      <c r="AH63" s="342"/>
      <c r="AI63" s="399">
        <v>1.1399999999999999</v>
      </c>
      <c r="AJ63" s="342" t="s">
        <v>2240</v>
      </c>
      <c r="AK63" s="342" t="s">
        <v>2260</v>
      </c>
      <c r="AL63" s="427">
        <v>4.1000000000000002E-2</v>
      </c>
      <c r="AM63" s="609">
        <f t="shared" si="23"/>
        <v>1.4479013355810322</v>
      </c>
      <c r="AN63" s="530" t="s">
        <v>1976</v>
      </c>
    </row>
    <row r="64" spans="1:40" s="501" customFormat="1" ht="27" customHeight="1" x14ac:dyDescent="0.25">
      <c r="A64" s="737" t="s">
        <v>2275</v>
      </c>
      <c r="B64" s="738"/>
      <c r="C64" s="738"/>
      <c r="D64" s="344"/>
      <c r="E64" s="452"/>
      <c r="F64" s="344"/>
      <c r="G64" s="344"/>
      <c r="H64" s="452"/>
      <c r="I64" s="452"/>
      <c r="J64" s="452"/>
      <c r="K64" s="452"/>
      <c r="L64" s="452"/>
      <c r="M64" s="452"/>
      <c r="N64" s="452"/>
      <c r="O64" s="343"/>
      <c r="P64" s="452"/>
      <c r="Q64" s="452"/>
      <c r="R64" s="452"/>
      <c r="S64" s="452"/>
      <c r="T64" s="452"/>
      <c r="U64" s="452"/>
      <c r="V64" s="617"/>
      <c r="W64" s="452"/>
      <c r="X64" s="500"/>
      <c r="Y64" s="452"/>
      <c r="Z64" s="452"/>
      <c r="AA64" s="344"/>
      <c r="AB64" s="344"/>
      <c r="AC64" s="452"/>
      <c r="AD64" s="452"/>
      <c r="AE64" s="452"/>
      <c r="AF64" s="452"/>
      <c r="AG64" s="344"/>
      <c r="AH64" s="344"/>
      <c r="AI64" s="452"/>
      <c r="AJ64" s="344"/>
      <c r="AK64" s="344"/>
      <c r="AL64" s="344"/>
      <c r="AM64" s="604"/>
      <c r="AN64" s="457"/>
    </row>
    <row r="65" spans="1:40" s="486" customFormat="1" ht="21" x14ac:dyDescent="0.25">
      <c r="A65" s="504" t="s">
        <v>2276</v>
      </c>
      <c r="B65" s="309" t="s">
        <v>2277</v>
      </c>
      <c r="C65" s="391" t="s">
        <v>2278</v>
      </c>
      <c r="D65" s="391" t="s">
        <v>2279</v>
      </c>
      <c r="E65" s="503" t="s">
        <v>2280</v>
      </c>
      <c r="F65" s="481" t="s">
        <v>2704</v>
      </c>
      <c r="G65" s="397">
        <v>1.06</v>
      </c>
      <c r="H65" s="364">
        <v>30.05</v>
      </c>
      <c r="I65" s="431" t="s">
        <v>1154</v>
      </c>
      <c r="J65" s="436">
        <v>4</v>
      </c>
      <c r="K65" s="437">
        <v>6</v>
      </c>
      <c r="L65" s="356">
        <f t="shared" si="13"/>
        <v>50.400000000000006</v>
      </c>
      <c r="M65" s="363">
        <f t="shared" si="15"/>
        <v>12.600000000000001</v>
      </c>
      <c r="N65" s="382" t="s">
        <v>51</v>
      </c>
      <c r="O65" s="347">
        <v>2.1</v>
      </c>
      <c r="P65" s="393"/>
      <c r="Q65" s="393"/>
      <c r="R65" s="393"/>
      <c r="S65" s="393"/>
      <c r="T65" s="393"/>
      <c r="U65" s="404"/>
      <c r="V65" s="618">
        <f>U65*L65</f>
        <v>0</v>
      </c>
      <c r="W65" s="302" t="s">
        <v>2281</v>
      </c>
      <c r="X65" s="342"/>
      <c r="Y65" s="399">
        <v>4.2990000000000004</v>
      </c>
      <c r="Z65" s="394"/>
      <c r="AA65" s="302" t="s">
        <v>2282</v>
      </c>
      <c r="AB65" s="342"/>
      <c r="AC65" s="322"/>
      <c r="AD65" s="394"/>
      <c r="AE65" s="399">
        <v>1.0736512168403538</v>
      </c>
      <c r="AF65" s="394"/>
      <c r="AG65" s="302" t="s">
        <v>2283</v>
      </c>
      <c r="AH65" s="342"/>
      <c r="AI65" s="369">
        <v>0.123</v>
      </c>
      <c r="AJ65" s="342" t="s">
        <v>2284</v>
      </c>
      <c r="AK65" s="342" t="s">
        <v>2285</v>
      </c>
      <c r="AL65" s="342" t="s">
        <v>2286</v>
      </c>
      <c r="AM65" s="609">
        <f t="shared" si="23"/>
        <v>18.822717362553419</v>
      </c>
      <c r="AN65" s="530" t="s">
        <v>2287</v>
      </c>
    </row>
    <row r="66" spans="1:40" s="486" customFormat="1" ht="21" x14ac:dyDescent="0.25">
      <c r="A66" s="504" t="s">
        <v>2288</v>
      </c>
      <c r="B66" s="309" t="s">
        <v>2289</v>
      </c>
      <c r="C66" s="391" t="s">
        <v>2290</v>
      </c>
      <c r="D66" s="391" t="s">
        <v>2279</v>
      </c>
      <c r="E66" s="503" t="s">
        <v>2291</v>
      </c>
      <c r="F66" s="481" t="s">
        <v>2704</v>
      </c>
      <c r="G66" s="397">
        <v>1.06</v>
      </c>
      <c r="H66" s="364">
        <v>30.05</v>
      </c>
      <c r="I66" s="431" t="s">
        <v>2292</v>
      </c>
      <c r="J66" s="436">
        <v>2</v>
      </c>
      <c r="K66" s="437">
        <v>12</v>
      </c>
      <c r="L66" s="356">
        <f t="shared" si="13"/>
        <v>50.400000000000006</v>
      </c>
      <c r="M66" s="363">
        <f t="shared" si="15"/>
        <v>25.200000000000003</v>
      </c>
      <c r="N66" s="382" t="s">
        <v>51</v>
      </c>
      <c r="O66" s="347">
        <v>2.1</v>
      </c>
      <c r="P66" s="393"/>
      <c r="Q66" s="393"/>
      <c r="R66" s="393"/>
      <c r="S66" s="393"/>
      <c r="T66" s="393"/>
      <c r="U66" s="404"/>
      <c r="V66" s="618">
        <f t="shared" ref="V66:V76" si="25">U66*L66</f>
        <v>0</v>
      </c>
      <c r="W66" s="302" t="s">
        <v>2293</v>
      </c>
      <c r="X66" s="342"/>
      <c r="Y66" s="399">
        <v>4.1230000000000002</v>
      </c>
      <c r="Z66" s="394"/>
      <c r="AA66" s="302" t="s">
        <v>2294</v>
      </c>
      <c r="AB66" s="342"/>
      <c r="AC66" s="322"/>
      <c r="AD66" s="394"/>
      <c r="AE66" s="399">
        <v>2.0613221514286053</v>
      </c>
      <c r="AF66" s="394"/>
      <c r="AG66" s="302" t="s">
        <v>2283</v>
      </c>
      <c r="AH66" s="342"/>
      <c r="AI66" s="369">
        <v>0.123</v>
      </c>
      <c r="AJ66" s="342" t="s">
        <v>2295</v>
      </c>
      <c r="AK66" s="342" t="s">
        <v>2296</v>
      </c>
      <c r="AL66" s="342" t="s">
        <v>2297</v>
      </c>
      <c r="AM66" s="609">
        <f t="shared" si="23"/>
        <v>17.586704027301316</v>
      </c>
      <c r="AN66" s="530" t="s">
        <v>2287</v>
      </c>
    </row>
    <row r="67" spans="1:40" s="486" customFormat="1" ht="21" x14ac:dyDescent="0.25">
      <c r="A67" s="504" t="s">
        <v>2298</v>
      </c>
      <c r="B67" s="309" t="s">
        <v>2299</v>
      </c>
      <c r="C67" s="391" t="s">
        <v>2300</v>
      </c>
      <c r="D67" s="391" t="s">
        <v>2301</v>
      </c>
      <c r="E67" s="503" t="s">
        <v>2302</v>
      </c>
      <c r="F67" s="481" t="s">
        <v>2704</v>
      </c>
      <c r="G67" s="352">
        <v>1.06</v>
      </c>
      <c r="H67" s="364">
        <v>30.05</v>
      </c>
      <c r="I67" s="431" t="s">
        <v>200</v>
      </c>
      <c r="J67" s="436">
        <v>4</v>
      </c>
      <c r="K67" s="437">
        <v>12</v>
      </c>
      <c r="L67" s="356">
        <f>M67*J67</f>
        <v>64.800000000000011</v>
      </c>
      <c r="M67" s="363">
        <f>O67*K67</f>
        <v>16.200000000000003</v>
      </c>
      <c r="N67" s="382" t="s">
        <v>51</v>
      </c>
      <c r="O67" s="347">
        <v>1.35</v>
      </c>
      <c r="P67" s="393"/>
      <c r="Q67" s="393"/>
      <c r="R67" s="393"/>
      <c r="S67" s="393"/>
      <c r="T67" s="393"/>
      <c r="U67" s="404"/>
      <c r="V67" s="618">
        <f t="shared" si="25"/>
        <v>0</v>
      </c>
      <c r="W67" s="302" t="s">
        <v>2303</v>
      </c>
      <c r="X67" s="342"/>
      <c r="Y67" s="399">
        <v>5.93</v>
      </c>
      <c r="Z67" s="394"/>
      <c r="AA67" s="302" t="s">
        <v>2304</v>
      </c>
      <c r="AB67" s="342"/>
      <c r="AC67" s="322"/>
      <c r="AD67" s="394"/>
      <c r="AE67" s="399">
        <v>1.483711024504226</v>
      </c>
      <c r="AF67" s="394"/>
      <c r="AG67" s="302" t="s">
        <v>2305</v>
      </c>
      <c r="AH67" s="342"/>
      <c r="AI67" s="369">
        <v>8.5999999999999993E-2</v>
      </c>
      <c r="AJ67" s="342" t="s">
        <v>2306</v>
      </c>
      <c r="AK67" s="342" t="s">
        <v>2307</v>
      </c>
      <c r="AL67" s="342" t="s">
        <v>2308</v>
      </c>
      <c r="AM67" s="609">
        <f t="shared" si="23"/>
        <v>29.593690712607437</v>
      </c>
      <c r="AN67" s="530" t="s">
        <v>2287</v>
      </c>
    </row>
    <row r="68" spans="1:40" s="486" customFormat="1" ht="21" x14ac:dyDescent="0.25">
      <c r="A68" s="504" t="s">
        <v>2309</v>
      </c>
      <c r="B68" s="309" t="s">
        <v>2310</v>
      </c>
      <c r="C68" s="391" t="s">
        <v>2311</v>
      </c>
      <c r="D68" s="391" t="s">
        <v>2312</v>
      </c>
      <c r="E68" s="503" t="s">
        <v>2313</v>
      </c>
      <c r="F68" s="481" t="s">
        <v>2704</v>
      </c>
      <c r="G68" s="352">
        <v>1.06</v>
      </c>
      <c r="H68" s="364">
        <v>30.05</v>
      </c>
      <c r="I68" s="431" t="s">
        <v>1154</v>
      </c>
      <c r="J68" s="436">
        <v>4</v>
      </c>
      <c r="K68" s="437">
        <v>6</v>
      </c>
      <c r="L68" s="356">
        <f>M68*J68</f>
        <v>50.400000000000006</v>
      </c>
      <c r="M68" s="363">
        <f>O68*K68</f>
        <v>12.600000000000001</v>
      </c>
      <c r="N68" s="382" t="s">
        <v>51</v>
      </c>
      <c r="O68" s="347">
        <v>2.1</v>
      </c>
      <c r="P68" s="393"/>
      <c r="Q68" s="393"/>
      <c r="R68" s="393"/>
      <c r="S68" s="393"/>
      <c r="T68" s="393"/>
      <c r="U68" s="404"/>
      <c r="V68" s="618">
        <f t="shared" si="25"/>
        <v>0</v>
      </c>
      <c r="W68" s="342" t="s">
        <v>2314</v>
      </c>
      <c r="X68" s="342"/>
      <c r="Y68" s="399">
        <v>4.5410000000000004</v>
      </c>
      <c r="Z68" s="394"/>
      <c r="AA68" s="342" t="s">
        <v>2315</v>
      </c>
      <c r="AB68" s="342"/>
      <c r="AC68" s="322"/>
      <c r="AD68" s="394"/>
      <c r="AE68" s="399">
        <v>0.97</v>
      </c>
      <c r="AF68" s="394"/>
      <c r="AG68" s="352" t="s">
        <v>2316</v>
      </c>
      <c r="AH68" s="342"/>
      <c r="AI68" s="369">
        <v>0.13</v>
      </c>
      <c r="AJ68" s="342"/>
      <c r="AK68" s="342" t="s">
        <v>1717</v>
      </c>
      <c r="AL68" s="342" t="s">
        <v>2317</v>
      </c>
      <c r="AM68" s="609">
        <f t="shared" si="23"/>
        <v>32.524808050490989</v>
      </c>
      <c r="AN68" s="530" t="s">
        <v>2287</v>
      </c>
    </row>
    <row r="69" spans="1:40" s="486" customFormat="1" ht="39" customHeight="1" x14ac:dyDescent="0.25">
      <c r="A69" s="732" t="s">
        <v>2318</v>
      </c>
      <c r="B69" s="736" t="s">
        <v>2319</v>
      </c>
      <c r="C69" s="700"/>
      <c r="D69" s="391" t="s">
        <v>1898</v>
      </c>
      <c r="E69" s="549" t="s">
        <v>2320</v>
      </c>
      <c r="F69" s="481" t="s">
        <v>2704</v>
      </c>
      <c r="G69" s="728">
        <v>1.06</v>
      </c>
      <c r="H69" s="364">
        <v>30.05</v>
      </c>
      <c r="I69" s="718" t="s">
        <v>2321</v>
      </c>
      <c r="J69" s="436">
        <v>1</v>
      </c>
      <c r="K69" s="437">
        <v>60</v>
      </c>
      <c r="L69" s="726">
        <f>M69*J69</f>
        <v>126</v>
      </c>
      <c r="M69" s="724">
        <f>O69*K69</f>
        <v>126</v>
      </c>
      <c r="N69" s="722"/>
      <c r="O69" s="720">
        <v>2.1</v>
      </c>
      <c r="P69" s="393"/>
      <c r="Q69" s="393"/>
      <c r="R69" s="393"/>
      <c r="S69" s="393"/>
      <c r="T69" s="393"/>
      <c r="U69" s="404"/>
      <c r="V69" s="618">
        <f t="shared" si="25"/>
        <v>0</v>
      </c>
      <c r="W69" s="682" t="s">
        <v>2322</v>
      </c>
      <c r="X69" s="342"/>
      <c r="Y69" s="692">
        <v>8.27</v>
      </c>
      <c r="Z69" s="394"/>
      <c r="AA69" s="302" t="s">
        <v>2323</v>
      </c>
      <c r="AB69" s="342"/>
      <c r="AC69" s="322"/>
      <c r="AD69" s="394"/>
      <c r="AE69" s="412"/>
      <c r="AF69" s="394"/>
      <c r="AG69" s="342"/>
      <c r="AH69" s="342"/>
      <c r="AI69" s="369"/>
      <c r="AJ69" s="342"/>
      <c r="AK69" s="342" t="s">
        <v>2307</v>
      </c>
      <c r="AL69" s="342" t="s">
        <v>2342</v>
      </c>
      <c r="AM69" s="609">
        <f t="shared" si="23"/>
        <v>1.2360133352521006</v>
      </c>
      <c r="AN69" s="530" t="s">
        <v>2287</v>
      </c>
    </row>
    <row r="70" spans="1:40" s="486" customFormat="1" ht="21" x14ac:dyDescent="0.25">
      <c r="A70" s="732"/>
      <c r="B70" s="736"/>
      <c r="C70" s="701"/>
      <c r="D70" s="391" t="s">
        <v>2279</v>
      </c>
      <c r="E70" s="503" t="s">
        <v>2324</v>
      </c>
      <c r="F70" s="481" t="s">
        <v>2704</v>
      </c>
      <c r="G70" s="729"/>
      <c r="H70" s="364">
        <v>30.05</v>
      </c>
      <c r="I70" s="719"/>
      <c r="J70" s="436"/>
      <c r="K70" s="437"/>
      <c r="L70" s="727"/>
      <c r="M70" s="725"/>
      <c r="N70" s="723"/>
      <c r="O70" s="721"/>
      <c r="P70" s="393"/>
      <c r="Q70" s="393"/>
      <c r="R70" s="393"/>
      <c r="S70" s="393"/>
      <c r="T70" s="393"/>
      <c r="U70" s="404"/>
      <c r="V70" s="618">
        <f t="shared" si="25"/>
        <v>0</v>
      </c>
      <c r="W70" s="684"/>
      <c r="X70" s="342"/>
      <c r="Y70" s="693"/>
      <c r="Z70" s="394"/>
      <c r="AA70" s="342" t="s">
        <v>2193</v>
      </c>
      <c r="AB70" s="342"/>
      <c r="AC70" s="322"/>
      <c r="AD70" s="394"/>
      <c r="AE70" s="412"/>
      <c r="AF70" s="394"/>
      <c r="AG70" s="342" t="s">
        <v>2325</v>
      </c>
      <c r="AH70" s="342"/>
      <c r="AI70" s="369">
        <v>0.12</v>
      </c>
      <c r="AJ70" s="342" t="s">
        <v>2284</v>
      </c>
      <c r="AK70" s="342"/>
      <c r="AL70" s="342"/>
      <c r="AM70" s="609"/>
      <c r="AN70" s="530" t="s">
        <v>2287</v>
      </c>
    </row>
    <row r="71" spans="1:40" s="486" customFormat="1" ht="42.75" customHeight="1" x14ac:dyDescent="0.25">
      <c r="A71" s="732" t="s">
        <v>2326</v>
      </c>
      <c r="B71" s="733" t="s">
        <v>2327</v>
      </c>
      <c r="C71" s="700"/>
      <c r="D71" s="391" t="s">
        <v>1898</v>
      </c>
      <c r="E71" s="549" t="s">
        <v>2328</v>
      </c>
      <c r="F71" s="481" t="s">
        <v>2704</v>
      </c>
      <c r="G71" s="730">
        <v>1.06</v>
      </c>
      <c r="H71" s="364">
        <v>30.05</v>
      </c>
      <c r="I71" s="718" t="s">
        <v>2329</v>
      </c>
      <c r="J71" s="436">
        <v>1</v>
      </c>
      <c r="K71" s="437">
        <v>84</v>
      </c>
      <c r="L71" s="726">
        <f>M71*J71</f>
        <v>113.4</v>
      </c>
      <c r="M71" s="724">
        <f>O71*K71</f>
        <v>113.4</v>
      </c>
      <c r="N71" s="722"/>
      <c r="O71" s="720">
        <v>1.35</v>
      </c>
      <c r="P71" s="393"/>
      <c r="Q71" s="393"/>
      <c r="R71" s="393"/>
      <c r="S71" s="393"/>
      <c r="T71" s="393"/>
      <c r="U71" s="404"/>
      <c r="V71" s="618">
        <f t="shared" si="25"/>
        <v>0</v>
      </c>
      <c r="W71" s="682" t="s">
        <v>2330</v>
      </c>
      <c r="X71" s="342"/>
      <c r="Y71" s="692">
        <v>11.5</v>
      </c>
      <c r="Z71" s="394"/>
      <c r="AA71" s="302" t="s">
        <v>2331</v>
      </c>
      <c r="AB71" s="342"/>
      <c r="AC71" s="322"/>
      <c r="AD71" s="394"/>
      <c r="AE71" s="412"/>
      <c r="AF71" s="394"/>
      <c r="AG71" s="342"/>
      <c r="AH71" s="342"/>
      <c r="AI71" s="369"/>
      <c r="AJ71" s="342"/>
      <c r="AK71" s="342" t="s">
        <v>2332</v>
      </c>
      <c r="AL71" s="342" t="s">
        <v>2607</v>
      </c>
      <c r="AM71" s="609">
        <f t="shared" si="23"/>
        <v>0.74160800115126035</v>
      </c>
      <c r="AN71" s="530" t="s">
        <v>2287</v>
      </c>
    </row>
    <row r="72" spans="1:40" s="486" customFormat="1" ht="21" x14ac:dyDescent="0.25">
      <c r="A72" s="732"/>
      <c r="B72" s="733"/>
      <c r="C72" s="701"/>
      <c r="D72" s="391" t="s">
        <v>2301</v>
      </c>
      <c r="E72" s="503" t="s">
        <v>2302</v>
      </c>
      <c r="F72" s="481" t="s">
        <v>2704</v>
      </c>
      <c r="G72" s="731"/>
      <c r="H72" s="364">
        <v>30.05</v>
      </c>
      <c r="I72" s="719"/>
      <c r="J72" s="436">
        <v>4</v>
      </c>
      <c r="K72" s="437">
        <v>12</v>
      </c>
      <c r="L72" s="727"/>
      <c r="M72" s="725"/>
      <c r="N72" s="723"/>
      <c r="O72" s="721"/>
      <c r="P72" s="393"/>
      <c r="Q72" s="393"/>
      <c r="R72" s="393"/>
      <c r="S72" s="393"/>
      <c r="T72" s="393"/>
      <c r="U72" s="404"/>
      <c r="V72" s="618">
        <f t="shared" si="25"/>
        <v>0</v>
      </c>
      <c r="W72" s="684"/>
      <c r="X72" s="342"/>
      <c r="Y72" s="693"/>
      <c r="Z72" s="394"/>
      <c r="AA72" s="342" t="s">
        <v>2193</v>
      </c>
      <c r="AB72" s="342"/>
      <c r="AC72" s="322"/>
      <c r="AD72" s="394"/>
      <c r="AE72" s="496"/>
      <c r="AF72" s="394"/>
      <c r="AG72" s="352" t="s">
        <v>2333</v>
      </c>
      <c r="AH72" s="342"/>
      <c r="AI72" s="369">
        <v>0.09</v>
      </c>
      <c r="AJ72" s="342" t="s">
        <v>2306</v>
      </c>
      <c r="AK72" s="342"/>
      <c r="AL72" s="342"/>
      <c r="AM72" s="609">
        <f t="shared" si="23"/>
        <v>0</v>
      </c>
      <c r="AN72" s="530" t="s">
        <v>2287</v>
      </c>
    </row>
    <row r="73" spans="1:40" s="486" customFormat="1" ht="21" x14ac:dyDescent="0.25">
      <c r="A73" s="485" t="s">
        <v>2334</v>
      </c>
      <c r="B73" s="309" t="s">
        <v>2335</v>
      </c>
      <c r="C73" s="391" t="s">
        <v>2336</v>
      </c>
      <c r="D73" s="391" t="s">
        <v>2337</v>
      </c>
      <c r="E73" s="324" t="s">
        <v>2338</v>
      </c>
      <c r="F73" s="481" t="s">
        <v>2704</v>
      </c>
      <c r="G73" s="397">
        <v>0.5</v>
      </c>
      <c r="H73" s="364" t="s">
        <v>2618</v>
      </c>
      <c r="I73" s="431" t="s">
        <v>200</v>
      </c>
      <c r="J73" s="436">
        <v>4</v>
      </c>
      <c r="K73" s="437">
        <v>12</v>
      </c>
      <c r="L73" s="356">
        <f>M73*J73</f>
        <v>40.799999999999997</v>
      </c>
      <c r="M73" s="363">
        <f>O73*K73</f>
        <v>10.199999999999999</v>
      </c>
      <c r="N73" s="382" t="s">
        <v>51</v>
      </c>
      <c r="O73" s="347">
        <v>0.85</v>
      </c>
      <c r="P73" s="393"/>
      <c r="Q73" s="393"/>
      <c r="R73" s="393"/>
      <c r="S73" s="393"/>
      <c r="T73" s="393"/>
      <c r="U73" s="404"/>
      <c r="V73" s="618">
        <f t="shared" si="25"/>
        <v>0</v>
      </c>
      <c r="W73" s="342" t="s">
        <v>2339</v>
      </c>
      <c r="X73" s="342"/>
      <c r="Y73" s="399">
        <v>4.63</v>
      </c>
      <c r="Z73" s="394"/>
      <c r="AA73" s="342" t="s">
        <v>2340</v>
      </c>
      <c r="AB73" s="342"/>
      <c r="AC73" s="322"/>
      <c r="AD73" s="394"/>
      <c r="AE73" s="399">
        <v>1.02</v>
      </c>
      <c r="AF73" s="394"/>
      <c r="AG73" s="342" t="s">
        <v>2341</v>
      </c>
      <c r="AH73" s="342"/>
      <c r="AI73" s="369">
        <f>AJ73*2.20462</f>
        <v>7.71617E-2</v>
      </c>
      <c r="AJ73" s="342" t="s">
        <v>2342</v>
      </c>
      <c r="AK73" s="342" t="s">
        <v>2343</v>
      </c>
      <c r="AL73" s="342" t="s">
        <v>2344</v>
      </c>
      <c r="AM73" s="609">
        <f t="shared" si="23"/>
        <v>16.068173358277306</v>
      </c>
      <c r="AN73" s="530" t="s">
        <v>2287</v>
      </c>
    </row>
    <row r="74" spans="1:40" s="486" customFormat="1" ht="21" x14ac:dyDescent="0.25">
      <c r="A74" s="485" t="s">
        <v>2345</v>
      </c>
      <c r="B74" s="309" t="s">
        <v>2346</v>
      </c>
      <c r="C74" s="391" t="s">
        <v>2347</v>
      </c>
      <c r="D74" s="391" t="s">
        <v>2348</v>
      </c>
      <c r="E74" s="324" t="s">
        <v>2349</v>
      </c>
      <c r="F74" s="481" t="s">
        <v>2704</v>
      </c>
      <c r="G74" s="397">
        <v>0.5</v>
      </c>
      <c r="H74" s="364" t="s">
        <v>2618</v>
      </c>
      <c r="I74" s="431" t="s">
        <v>200</v>
      </c>
      <c r="J74" s="436">
        <v>4</v>
      </c>
      <c r="K74" s="437">
        <v>12</v>
      </c>
      <c r="L74" s="356">
        <f>M74*J74</f>
        <v>40.799999999999997</v>
      </c>
      <c r="M74" s="363">
        <f>O74*K74</f>
        <v>10.199999999999999</v>
      </c>
      <c r="N74" s="382" t="s">
        <v>51</v>
      </c>
      <c r="O74" s="347">
        <v>0.85</v>
      </c>
      <c r="P74" s="393"/>
      <c r="Q74" s="393"/>
      <c r="R74" s="393"/>
      <c r="S74" s="393"/>
      <c r="T74" s="393"/>
      <c r="U74" s="404"/>
      <c r="V74" s="618">
        <f t="shared" si="25"/>
        <v>0</v>
      </c>
      <c r="W74" s="342" t="s">
        <v>2339</v>
      </c>
      <c r="X74" s="342"/>
      <c r="Y74" s="399">
        <v>4.3099999999999996</v>
      </c>
      <c r="Z74" s="394"/>
      <c r="AA74" s="342" t="s">
        <v>2350</v>
      </c>
      <c r="AB74" s="342"/>
      <c r="AC74" s="322"/>
      <c r="AD74" s="394"/>
      <c r="AE74" s="399">
        <v>0.94</v>
      </c>
      <c r="AF74" s="394"/>
      <c r="AG74" s="342" t="s">
        <v>2341</v>
      </c>
      <c r="AH74" s="342"/>
      <c r="AI74" s="369">
        <f>AJ74*2.20462</f>
        <v>7.0547840000000001E-2</v>
      </c>
      <c r="AJ74" s="342" t="s">
        <v>2351</v>
      </c>
      <c r="AK74" s="342" t="s">
        <v>2343</v>
      </c>
      <c r="AL74" s="342" t="s">
        <v>2344</v>
      </c>
      <c r="AM74" s="609">
        <f t="shared" si="23"/>
        <v>16.068173358277306</v>
      </c>
      <c r="AN74" s="530" t="s">
        <v>2287</v>
      </c>
    </row>
    <row r="75" spans="1:40" s="486" customFormat="1" ht="21" x14ac:dyDescent="0.25">
      <c r="A75" s="485" t="s">
        <v>2352</v>
      </c>
      <c r="B75" s="309" t="s">
        <v>2353</v>
      </c>
      <c r="C75" s="391" t="s">
        <v>2354</v>
      </c>
      <c r="D75" s="391" t="s">
        <v>2355</v>
      </c>
      <c r="E75" s="324" t="s">
        <v>2356</v>
      </c>
      <c r="F75" s="481" t="s">
        <v>2704</v>
      </c>
      <c r="G75" s="397">
        <v>0.5</v>
      </c>
      <c r="H75" s="364" t="s">
        <v>2618</v>
      </c>
      <c r="I75" s="431" t="s">
        <v>200</v>
      </c>
      <c r="J75" s="436">
        <v>4</v>
      </c>
      <c r="K75" s="437">
        <v>12</v>
      </c>
      <c r="L75" s="356">
        <f>M75*J75</f>
        <v>40.799999999999997</v>
      </c>
      <c r="M75" s="363">
        <f>O75*K75</f>
        <v>10.199999999999999</v>
      </c>
      <c r="N75" s="382" t="s">
        <v>51</v>
      </c>
      <c r="O75" s="347">
        <v>0.85</v>
      </c>
      <c r="P75" s="393"/>
      <c r="Q75" s="393"/>
      <c r="R75" s="393"/>
      <c r="S75" s="393"/>
      <c r="T75" s="393"/>
      <c r="U75" s="404"/>
      <c r="V75" s="618">
        <f t="shared" si="25"/>
        <v>0</v>
      </c>
      <c r="W75" s="342" t="s">
        <v>2339</v>
      </c>
      <c r="X75" s="342"/>
      <c r="Y75" s="399">
        <v>4.63</v>
      </c>
      <c r="Z75" s="394"/>
      <c r="AA75" s="342" t="s">
        <v>2340</v>
      </c>
      <c r="AB75" s="342"/>
      <c r="AC75" s="322"/>
      <c r="AD75" s="394"/>
      <c r="AE75" s="399">
        <v>1.02</v>
      </c>
      <c r="AF75" s="394"/>
      <c r="AG75" s="342" t="s">
        <v>2341</v>
      </c>
      <c r="AH75" s="342"/>
      <c r="AI75" s="369">
        <f>AJ75*2.20462</f>
        <v>7.71617E-2</v>
      </c>
      <c r="AJ75" s="342" t="s">
        <v>2342</v>
      </c>
      <c r="AK75" s="342" t="s">
        <v>2343</v>
      </c>
      <c r="AL75" s="342" t="s">
        <v>2344</v>
      </c>
      <c r="AM75" s="609">
        <f t="shared" si="23"/>
        <v>16.068173358277306</v>
      </c>
      <c r="AN75" s="530" t="s">
        <v>2287</v>
      </c>
    </row>
    <row r="76" spans="1:40" s="486" customFormat="1" ht="25.2" customHeight="1" x14ac:dyDescent="0.25">
      <c r="A76" s="485" t="s">
        <v>2357</v>
      </c>
      <c r="B76" s="309" t="s">
        <v>2358</v>
      </c>
      <c r="C76" s="391" t="s">
        <v>2359</v>
      </c>
      <c r="D76" s="391" t="s">
        <v>2360</v>
      </c>
      <c r="E76" s="324" t="s">
        <v>2361</v>
      </c>
      <c r="F76" s="481" t="s">
        <v>2704</v>
      </c>
      <c r="G76" s="397">
        <v>0.5</v>
      </c>
      <c r="H76" s="364" t="s">
        <v>2618</v>
      </c>
      <c r="I76" s="431" t="s">
        <v>200</v>
      </c>
      <c r="J76" s="436">
        <v>4</v>
      </c>
      <c r="K76" s="437">
        <v>12</v>
      </c>
      <c r="L76" s="356">
        <f>M76*J76</f>
        <v>40.799999999999997</v>
      </c>
      <c r="M76" s="363">
        <f>O76*K76</f>
        <v>10.199999999999999</v>
      </c>
      <c r="N76" s="382" t="s">
        <v>51</v>
      </c>
      <c r="O76" s="347">
        <v>0.85</v>
      </c>
      <c r="P76" s="393"/>
      <c r="Q76" s="393"/>
      <c r="R76" s="393"/>
      <c r="S76" s="393"/>
      <c r="T76" s="393"/>
      <c r="U76" s="404"/>
      <c r="V76" s="618">
        <f t="shared" si="25"/>
        <v>0</v>
      </c>
      <c r="W76" s="342" t="s">
        <v>2339</v>
      </c>
      <c r="X76" s="342"/>
      <c r="Y76" s="399">
        <v>4.3</v>
      </c>
      <c r="Z76" s="394"/>
      <c r="AA76" s="342" t="s">
        <v>2340</v>
      </c>
      <c r="AB76" s="342"/>
      <c r="AC76" s="322"/>
      <c r="AD76" s="394"/>
      <c r="AE76" s="399">
        <v>0.94</v>
      </c>
      <c r="AF76" s="394"/>
      <c r="AG76" s="342" t="s">
        <v>2341</v>
      </c>
      <c r="AH76" s="342"/>
      <c r="AI76" s="369">
        <f>AJ76*2.20462</f>
        <v>7.0547840000000001E-2</v>
      </c>
      <c r="AJ76" s="342" t="s">
        <v>2351</v>
      </c>
      <c r="AK76" s="342" t="s">
        <v>2343</v>
      </c>
      <c r="AL76" s="342" t="s">
        <v>2344</v>
      </c>
      <c r="AM76" s="609">
        <f t="shared" si="23"/>
        <v>16.068173358277306</v>
      </c>
      <c r="AN76" s="530" t="s">
        <v>2287</v>
      </c>
    </row>
    <row r="77" spans="1:40" s="501" customFormat="1" ht="27" customHeight="1" x14ac:dyDescent="0.25">
      <c r="A77" s="698" t="s">
        <v>128</v>
      </c>
      <c r="B77" s="699"/>
      <c r="C77" s="699"/>
      <c r="D77" s="355"/>
      <c r="E77" s="395"/>
      <c r="F77" s="355"/>
      <c r="G77" s="355"/>
      <c r="H77" s="395"/>
      <c r="I77" s="395"/>
      <c r="J77" s="395"/>
      <c r="K77" s="395"/>
      <c r="L77" s="395"/>
      <c r="M77" s="395"/>
      <c r="N77" s="395"/>
      <c r="O77" s="354"/>
      <c r="P77" s="395"/>
      <c r="Q77" s="395"/>
      <c r="R77" s="395"/>
      <c r="S77" s="395"/>
      <c r="T77" s="395"/>
      <c r="U77" s="395"/>
      <c r="V77" s="621"/>
      <c r="W77" s="395"/>
      <c r="X77" s="396"/>
      <c r="Y77" s="395"/>
      <c r="Z77" s="395"/>
      <c r="AA77" s="355"/>
      <c r="AB77" s="355"/>
      <c r="AC77" s="395"/>
      <c r="AD77" s="395"/>
      <c r="AE77" s="395"/>
      <c r="AF77" s="395"/>
      <c r="AG77" s="355"/>
      <c r="AH77" s="355"/>
      <c r="AI77" s="452"/>
      <c r="AJ77" s="355"/>
      <c r="AK77" s="355"/>
      <c r="AL77" s="355"/>
      <c r="AM77" s="605"/>
      <c r="AN77" s="460"/>
    </row>
    <row r="78" spans="1:40" s="486" customFormat="1" ht="21" x14ac:dyDescent="0.25">
      <c r="A78" s="504" t="s">
        <v>2362</v>
      </c>
      <c r="B78" s="309" t="s">
        <v>2363</v>
      </c>
      <c r="C78" s="391" t="s">
        <v>2364</v>
      </c>
      <c r="D78" s="391" t="s">
        <v>2209</v>
      </c>
      <c r="E78" s="513" t="s">
        <v>2365</v>
      </c>
      <c r="F78" s="481" t="s">
        <v>2704</v>
      </c>
      <c r="G78" s="397">
        <v>2.1</v>
      </c>
      <c r="H78" s="393"/>
      <c r="I78" s="342" t="s">
        <v>247</v>
      </c>
      <c r="J78" s="436">
        <v>12</v>
      </c>
      <c r="K78" s="437">
        <v>12</v>
      </c>
      <c r="L78" s="356">
        <f>M78*J78</f>
        <v>144</v>
      </c>
      <c r="M78" s="363">
        <f>O78*K78</f>
        <v>12</v>
      </c>
      <c r="N78" s="382" t="s">
        <v>51</v>
      </c>
      <c r="O78" s="347">
        <v>1</v>
      </c>
      <c r="P78" s="393"/>
      <c r="Q78" s="393"/>
      <c r="R78" s="393"/>
      <c r="S78" s="393"/>
      <c r="T78" s="393"/>
      <c r="U78" s="404"/>
      <c r="V78" s="618">
        <f>U78*L78</f>
        <v>0</v>
      </c>
      <c r="W78" s="342" t="s">
        <v>2366</v>
      </c>
      <c r="X78" s="342"/>
      <c r="Y78" s="399">
        <v>24.74</v>
      </c>
      <c r="Z78" s="394"/>
      <c r="AA78" s="342" t="s">
        <v>2367</v>
      </c>
      <c r="AB78" s="342"/>
      <c r="AC78" s="322"/>
      <c r="AD78" s="394"/>
      <c r="AE78" s="399">
        <v>1.94</v>
      </c>
      <c r="AF78" s="394"/>
      <c r="AG78" s="342" t="s">
        <v>2368</v>
      </c>
      <c r="AH78" s="342"/>
      <c r="AI78" s="369">
        <f>AJ78*2.20462</f>
        <v>0.14770954</v>
      </c>
      <c r="AJ78" s="342" t="s">
        <v>2369</v>
      </c>
      <c r="AK78" s="342" t="s">
        <v>575</v>
      </c>
      <c r="AL78" s="359">
        <v>3.5999999999999997E-2</v>
      </c>
      <c r="AM78" s="609">
        <f t="shared" si="23"/>
        <v>1.2713280019735893</v>
      </c>
      <c r="AN78" s="530" t="s">
        <v>2212</v>
      </c>
    </row>
    <row r="79" spans="1:40" s="486" customFormat="1" ht="21" x14ac:dyDescent="0.25">
      <c r="A79" s="504" t="s">
        <v>2370</v>
      </c>
      <c r="B79" s="309" t="s">
        <v>2371</v>
      </c>
      <c r="C79" s="391" t="s">
        <v>2372</v>
      </c>
      <c r="D79" s="391" t="s">
        <v>2220</v>
      </c>
      <c r="E79" s="503" t="s">
        <v>2373</v>
      </c>
      <c r="F79" s="481" t="s">
        <v>2705</v>
      </c>
      <c r="G79" s="397">
        <v>3</v>
      </c>
      <c r="H79" s="393"/>
      <c r="I79" s="342" t="s">
        <v>2374</v>
      </c>
      <c r="J79" s="436">
        <v>6</v>
      </c>
      <c r="K79" s="437">
        <v>16</v>
      </c>
      <c r="L79" s="356">
        <f>M79*J79</f>
        <v>105.60000000000001</v>
      </c>
      <c r="M79" s="363">
        <f>O79*K79</f>
        <v>17.600000000000001</v>
      </c>
      <c r="N79" s="382" t="s">
        <v>51</v>
      </c>
      <c r="O79" s="347">
        <v>1.1000000000000001</v>
      </c>
      <c r="P79" s="393"/>
      <c r="Q79" s="393"/>
      <c r="R79" s="393"/>
      <c r="S79" s="393"/>
      <c r="T79" s="393"/>
      <c r="U79" s="404"/>
      <c r="V79" s="618">
        <f t="shared" ref="V79:V84" si="26">U79*L79</f>
        <v>0</v>
      </c>
      <c r="W79" s="342" t="s">
        <v>2375</v>
      </c>
      <c r="X79" s="342"/>
      <c r="Y79" s="399">
        <v>29.32</v>
      </c>
      <c r="Z79" s="394"/>
      <c r="AA79" s="342" t="s">
        <v>2376</v>
      </c>
      <c r="AB79" s="342"/>
      <c r="AC79" s="322"/>
      <c r="AD79" s="394"/>
      <c r="AE79" s="399">
        <v>4.76</v>
      </c>
      <c r="AF79" s="394"/>
      <c r="AG79" s="342" t="s">
        <v>2222</v>
      </c>
      <c r="AH79" s="342"/>
      <c r="AI79" s="369">
        <f t="shared" si="3"/>
        <v>0.28660059999999998</v>
      </c>
      <c r="AJ79" s="342" t="s">
        <v>2377</v>
      </c>
      <c r="AK79" s="342" t="s">
        <v>2241</v>
      </c>
      <c r="AL79" s="342" t="s">
        <v>2378</v>
      </c>
      <c r="AM79" s="609">
        <f t="shared" si="23"/>
        <v>0.91818133475870334</v>
      </c>
      <c r="AN79" s="458" t="s">
        <v>2216</v>
      </c>
    </row>
    <row r="80" spans="1:40" s="486" customFormat="1" ht="21" x14ac:dyDescent="0.25">
      <c r="A80" s="504" t="s">
        <v>2379</v>
      </c>
      <c r="B80" s="309" t="s">
        <v>2380</v>
      </c>
      <c r="C80" s="309" t="s">
        <v>2381</v>
      </c>
      <c r="D80" s="391" t="s">
        <v>2223</v>
      </c>
      <c r="E80" s="513" t="s">
        <v>2382</v>
      </c>
      <c r="F80" s="481" t="s">
        <v>2704</v>
      </c>
      <c r="G80" s="397">
        <v>1.7</v>
      </c>
      <c r="H80" s="393"/>
      <c r="I80" s="342" t="s">
        <v>110</v>
      </c>
      <c r="J80" s="436">
        <v>8</v>
      </c>
      <c r="K80" s="437">
        <v>12</v>
      </c>
      <c r="L80" s="356">
        <f t="shared" ref="L80" si="27">M80*J80</f>
        <v>78.72</v>
      </c>
      <c r="M80" s="363">
        <f t="shared" ref="M80" si="28">O80*K80</f>
        <v>9.84</v>
      </c>
      <c r="N80" s="382" t="s">
        <v>51</v>
      </c>
      <c r="O80" s="347">
        <v>0.82</v>
      </c>
      <c r="P80" s="393"/>
      <c r="Q80" s="393"/>
      <c r="R80" s="393"/>
      <c r="S80" s="393"/>
      <c r="T80" s="393"/>
      <c r="U80" s="404"/>
      <c r="V80" s="618">
        <f t="shared" si="26"/>
        <v>0</v>
      </c>
      <c r="W80" s="342" t="s">
        <v>2383</v>
      </c>
      <c r="X80" s="342"/>
      <c r="Y80" s="399">
        <v>14.021399874958213</v>
      </c>
      <c r="Z80" s="394"/>
      <c r="AA80" s="342" t="s">
        <v>2384</v>
      </c>
      <c r="AB80" s="342"/>
      <c r="AC80" s="322"/>
      <c r="AD80" s="394"/>
      <c r="AE80" s="322">
        <v>1.6534669663865817</v>
      </c>
      <c r="AF80" s="394"/>
      <c r="AG80" s="342" t="s">
        <v>2225</v>
      </c>
      <c r="AH80" s="342"/>
      <c r="AI80" s="369">
        <f t="shared" si="3"/>
        <v>0.11464023999999999</v>
      </c>
      <c r="AJ80" s="342" t="s">
        <v>2385</v>
      </c>
      <c r="AK80" s="342" t="s">
        <v>328</v>
      </c>
      <c r="AL80" s="342" t="s">
        <v>2386</v>
      </c>
      <c r="AM80" s="609">
        <f t="shared" si="23"/>
        <v>1.8010480027959181</v>
      </c>
      <c r="AN80" s="458" t="s">
        <v>2216</v>
      </c>
    </row>
    <row r="81" spans="1:40" s="490" customFormat="1" ht="21" x14ac:dyDescent="0.25">
      <c r="A81" s="504" t="s">
        <v>2387</v>
      </c>
      <c r="B81" s="309" t="s">
        <v>2388</v>
      </c>
      <c r="C81" s="391" t="s">
        <v>2389</v>
      </c>
      <c r="D81" s="391" t="s">
        <v>2390</v>
      </c>
      <c r="E81" s="506" t="s">
        <v>2391</v>
      </c>
      <c r="F81" s="481" t="s">
        <v>2704</v>
      </c>
      <c r="G81" s="320">
        <v>1.87</v>
      </c>
      <c r="H81" s="423"/>
      <c r="I81" s="309" t="s">
        <v>247</v>
      </c>
      <c r="J81" s="436">
        <v>12</v>
      </c>
      <c r="K81" s="437">
        <v>12</v>
      </c>
      <c r="L81" s="356">
        <f>M81*J81</f>
        <v>136.79999999999998</v>
      </c>
      <c r="M81" s="363">
        <f>O81*K81</f>
        <v>11.399999999999999</v>
      </c>
      <c r="N81" s="382" t="s">
        <v>51</v>
      </c>
      <c r="O81" s="335">
        <v>0.95</v>
      </c>
      <c r="P81" s="423"/>
      <c r="Q81" s="423"/>
      <c r="R81" s="423"/>
      <c r="S81" s="423"/>
      <c r="T81" s="423"/>
      <c r="U81" s="404"/>
      <c r="V81" s="618">
        <f t="shared" si="26"/>
        <v>0</v>
      </c>
      <c r="W81" s="537" t="s">
        <v>2392</v>
      </c>
      <c r="X81" s="309"/>
      <c r="Y81" s="538">
        <v>27.47</v>
      </c>
      <c r="Z81" s="424"/>
      <c r="AA81" s="537" t="s">
        <v>2393</v>
      </c>
      <c r="AB81" s="309"/>
      <c r="AC81" s="322"/>
      <c r="AD81" s="424"/>
      <c r="AE81" s="538">
        <v>2.09</v>
      </c>
      <c r="AF81" s="424"/>
      <c r="AG81" s="537" t="s">
        <v>2394</v>
      </c>
      <c r="AH81" s="309"/>
      <c r="AI81" s="369">
        <f>AJ81*2.20462</f>
        <v>0.1543234</v>
      </c>
      <c r="AJ81" s="309" t="s">
        <v>2395</v>
      </c>
      <c r="AK81" s="309" t="s">
        <v>2396</v>
      </c>
      <c r="AL81" s="309" t="s">
        <v>2397</v>
      </c>
      <c r="AM81" s="609">
        <f t="shared" si="23"/>
        <v>4.2377600065786307</v>
      </c>
      <c r="AN81" s="531" t="s">
        <v>2044</v>
      </c>
    </row>
    <row r="82" spans="1:40" s="486" customFormat="1" ht="25.95" customHeight="1" x14ac:dyDescent="0.25">
      <c r="A82" s="485" t="s">
        <v>2398</v>
      </c>
      <c r="B82" s="309" t="s">
        <v>2399</v>
      </c>
      <c r="C82" s="309" t="s">
        <v>2400</v>
      </c>
      <c r="D82" s="391" t="s">
        <v>2217</v>
      </c>
      <c r="E82" s="506" t="s">
        <v>2401</v>
      </c>
      <c r="F82" s="481" t="s">
        <v>2703</v>
      </c>
      <c r="G82" s="352">
        <v>3.04</v>
      </c>
      <c r="H82" s="393"/>
      <c r="I82" s="342" t="s">
        <v>110</v>
      </c>
      <c r="J82" s="436">
        <v>8</v>
      </c>
      <c r="K82" s="437">
        <v>12</v>
      </c>
      <c r="L82" s="356">
        <f>M82*J82</f>
        <v>144</v>
      </c>
      <c r="M82" s="356">
        <f>O82*K82</f>
        <v>18</v>
      </c>
      <c r="N82" s="382" t="s">
        <v>51</v>
      </c>
      <c r="O82" s="347">
        <v>1.5</v>
      </c>
      <c r="P82" s="393"/>
      <c r="Q82" s="393"/>
      <c r="R82" s="393"/>
      <c r="S82" s="393"/>
      <c r="T82" s="393"/>
      <c r="U82" s="404"/>
      <c r="V82" s="618">
        <f t="shared" si="26"/>
        <v>0</v>
      </c>
      <c r="W82" s="342" t="s">
        <v>2402</v>
      </c>
      <c r="X82" s="342"/>
      <c r="Y82" s="399">
        <v>31</v>
      </c>
      <c r="Z82" s="394"/>
      <c r="AA82" s="342" t="s">
        <v>2403</v>
      </c>
      <c r="AB82" s="342"/>
      <c r="AC82" s="322"/>
      <c r="AD82" s="394"/>
      <c r="AE82" s="322">
        <v>2.76</v>
      </c>
      <c r="AF82" s="394"/>
      <c r="AG82" s="342" t="s">
        <v>2219</v>
      </c>
      <c r="AH82" s="342"/>
      <c r="AI82" s="369">
        <f>AJ82*2.20462</f>
        <v>0.19841579999999998</v>
      </c>
      <c r="AJ82" s="342" t="s">
        <v>2404</v>
      </c>
      <c r="AK82" s="342" t="s">
        <v>2405</v>
      </c>
      <c r="AL82" s="342" t="s">
        <v>2406</v>
      </c>
      <c r="AM82" s="609">
        <f t="shared" si="23"/>
        <v>1.0594400016446577</v>
      </c>
      <c r="AN82" s="531" t="s">
        <v>2044</v>
      </c>
    </row>
    <row r="83" spans="1:40" s="486" customFormat="1" ht="25.2" customHeight="1" x14ac:dyDescent="0.25">
      <c r="A83" s="515" t="s">
        <v>2472</v>
      </c>
      <c r="B83" s="309" t="s">
        <v>2473</v>
      </c>
      <c r="C83" s="391" t="s">
        <v>2474</v>
      </c>
      <c r="D83" s="391" t="s">
        <v>2475</v>
      </c>
      <c r="E83" s="324" t="s">
        <v>2476</v>
      </c>
      <c r="F83" s="481" t="s">
        <v>2704</v>
      </c>
      <c r="G83" s="397">
        <v>2.1</v>
      </c>
      <c r="H83" s="393"/>
      <c r="I83" s="431" t="s">
        <v>2477</v>
      </c>
      <c r="J83" s="436">
        <v>12</v>
      </c>
      <c r="K83" s="437">
        <v>10</v>
      </c>
      <c r="L83" s="356">
        <f t="shared" ref="L83" si="29">M83*J83</f>
        <v>120</v>
      </c>
      <c r="M83" s="363">
        <f t="shared" ref="M83" si="30">O83*K83</f>
        <v>10</v>
      </c>
      <c r="N83" s="382" t="s">
        <v>51</v>
      </c>
      <c r="O83" s="347">
        <v>1</v>
      </c>
      <c r="P83" s="393"/>
      <c r="Q83" s="393"/>
      <c r="R83" s="393"/>
      <c r="S83" s="393"/>
      <c r="T83" s="393"/>
      <c r="U83" s="404"/>
      <c r="V83" s="618">
        <f t="shared" si="26"/>
        <v>0</v>
      </c>
      <c r="W83" s="342" t="s">
        <v>2478</v>
      </c>
      <c r="X83" s="342"/>
      <c r="Y83" s="399">
        <v>25.3</v>
      </c>
      <c r="Z83" s="394"/>
      <c r="AA83" s="342" t="s">
        <v>2479</v>
      </c>
      <c r="AB83" s="342"/>
      <c r="AC83" s="322"/>
      <c r="AD83" s="394"/>
      <c r="AE83" s="399">
        <v>2.0099999999999998</v>
      </c>
      <c r="AF83" s="394"/>
      <c r="AG83" s="342" t="s">
        <v>2480</v>
      </c>
      <c r="AH83" s="342"/>
      <c r="AI83" s="369">
        <f>AJ83*2.20462</f>
        <v>0.17196035999999998</v>
      </c>
      <c r="AJ83" s="342" t="s">
        <v>2481</v>
      </c>
      <c r="AK83" s="342" t="s">
        <v>315</v>
      </c>
      <c r="AL83" s="342" t="s">
        <v>2482</v>
      </c>
      <c r="AM83" s="609">
        <f t="shared" si="23"/>
        <v>1.9069920029603837</v>
      </c>
      <c r="AN83" s="458" t="s">
        <v>2216</v>
      </c>
    </row>
    <row r="84" spans="1:40" s="486" customFormat="1" ht="25.2" customHeight="1" x14ac:dyDescent="0.25">
      <c r="A84" s="515" t="s">
        <v>2454</v>
      </c>
      <c r="B84" s="309" t="s">
        <v>2455</v>
      </c>
      <c r="C84" s="391" t="s">
        <v>2456</v>
      </c>
      <c r="D84" s="391" t="s">
        <v>2213</v>
      </c>
      <c r="E84" s="324" t="s">
        <v>2457</v>
      </c>
      <c r="F84" s="481" t="s">
        <v>2704</v>
      </c>
      <c r="G84" s="397">
        <v>2.4</v>
      </c>
      <c r="H84" s="393"/>
      <c r="I84" s="431" t="s">
        <v>247</v>
      </c>
      <c r="J84" s="436">
        <v>12</v>
      </c>
      <c r="K84" s="437">
        <v>12</v>
      </c>
      <c r="L84" s="356">
        <f t="shared" ref="L84" si="31">M84*J84</f>
        <v>144</v>
      </c>
      <c r="M84" s="363">
        <f t="shared" ref="M84" si="32">O84*K84</f>
        <v>12</v>
      </c>
      <c r="N84" s="382" t="s">
        <v>51</v>
      </c>
      <c r="O84" s="347">
        <v>1</v>
      </c>
      <c r="P84" s="393"/>
      <c r="Q84" s="393"/>
      <c r="R84" s="393"/>
      <c r="S84" s="393"/>
      <c r="T84" s="393"/>
      <c r="U84" s="404"/>
      <c r="V84" s="618">
        <f t="shared" si="26"/>
        <v>0</v>
      </c>
      <c r="W84" s="342" t="s">
        <v>2458</v>
      </c>
      <c r="X84" s="342"/>
      <c r="Y84" s="399">
        <v>30.9</v>
      </c>
      <c r="Z84" s="394"/>
      <c r="AA84" s="342" t="s">
        <v>2459</v>
      </c>
      <c r="AB84" s="342"/>
      <c r="AC84" s="322"/>
      <c r="AD84" s="394"/>
      <c r="AE84" s="399">
        <v>2.64</v>
      </c>
      <c r="AF84" s="394"/>
      <c r="AG84" s="342" t="s">
        <v>2215</v>
      </c>
      <c r="AH84" s="342"/>
      <c r="AI84" s="369">
        <f t="shared" ref="AI84" si="33">AJ84*2.20462</f>
        <v>0.18518808</v>
      </c>
      <c r="AJ84" s="342" t="s">
        <v>2416</v>
      </c>
      <c r="AK84" s="342" t="s">
        <v>2460</v>
      </c>
      <c r="AL84" s="342" t="s">
        <v>2461</v>
      </c>
      <c r="AM84" s="609">
        <f t="shared" si="23"/>
        <v>2.1541946700108041</v>
      </c>
      <c r="AN84" s="458" t="s">
        <v>2216</v>
      </c>
    </row>
    <row r="85" spans="1:40" s="501" customFormat="1" ht="27" customHeight="1" x14ac:dyDescent="0.25">
      <c r="A85" s="459" t="s">
        <v>2407</v>
      </c>
      <c r="B85" s="358"/>
      <c r="C85" s="358"/>
      <c r="D85" s="355"/>
      <c r="E85" s="395"/>
      <c r="F85" s="355"/>
      <c r="G85" s="355"/>
      <c r="H85" s="395"/>
      <c r="I85" s="395"/>
      <c r="J85" s="395"/>
      <c r="K85" s="395"/>
      <c r="L85" s="395"/>
      <c r="M85" s="395"/>
      <c r="N85" s="395"/>
      <c r="O85" s="354"/>
      <c r="P85" s="395"/>
      <c r="Q85" s="395"/>
      <c r="R85" s="395"/>
      <c r="S85" s="395"/>
      <c r="T85" s="395"/>
      <c r="U85" s="395"/>
      <c r="V85" s="621"/>
      <c r="W85" s="395"/>
      <c r="X85" s="396"/>
      <c r="Y85" s="395"/>
      <c r="Z85" s="395"/>
      <c r="AA85" s="355"/>
      <c r="AB85" s="355"/>
      <c r="AC85" s="395"/>
      <c r="AD85" s="395"/>
      <c r="AE85" s="395"/>
      <c r="AF85" s="395"/>
      <c r="AG85" s="355"/>
      <c r="AH85" s="355"/>
      <c r="AI85" s="452"/>
      <c r="AJ85" s="355"/>
      <c r="AK85" s="355"/>
      <c r="AL85" s="355"/>
      <c r="AM85" s="605"/>
      <c r="AN85" s="460"/>
    </row>
    <row r="86" spans="1:40" s="486" customFormat="1" ht="38.25" customHeight="1" x14ac:dyDescent="0.25">
      <c r="A86" s="504" t="s">
        <v>2408</v>
      </c>
      <c r="B86" s="391" t="s">
        <v>2409</v>
      </c>
      <c r="C86" s="309" t="s">
        <v>2410</v>
      </c>
      <c r="D86" s="391" t="s">
        <v>2411</v>
      </c>
      <c r="E86" s="507" t="s">
        <v>2412</v>
      </c>
      <c r="F86" s="481" t="s">
        <v>2704</v>
      </c>
      <c r="G86" s="397">
        <v>2.82</v>
      </c>
      <c r="H86" s="393"/>
      <c r="I86" s="438" t="s">
        <v>110</v>
      </c>
      <c r="J86" s="436">
        <v>8</v>
      </c>
      <c r="K86" s="437">
        <v>12</v>
      </c>
      <c r="L86" s="356">
        <f t="shared" ref="L86:L89" si="34">M86*J86</f>
        <v>72.960000000000008</v>
      </c>
      <c r="M86" s="363">
        <f t="shared" ref="M86:M89" si="35">O86*K86</f>
        <v>9.120000000000001</v>
      </c>
      <c r="N86" s="382" t="s">
        <v>51</v>
      </c>
      <c r="O86" s="347">
        <v>0.76</v>
      </c>
      <c r="P86" s="393"/>
      <c r="Q86" s="393"/>
      <c r="R86" s="393"/>
      <c r="S86" s="393"/>
      <c r="T86" s="393"/>
      <c r="U86" s="404"/>
      <c r="V86" s="618">
        <f>U86*L86</f>
        <v>0</v>
      </c>
      <c r="W86" s="398" t="s">
        <v>2413</v>
      </c>
      <c r="X86" s="342"/>
      <c r="Y86" s="366">
        <v>18.739999999999998</v>
      </c>
      <c r="Z86" s="394"/>
      <c r="AA86" s="398" t="s">
        <v>2414</v>
      </c>
      <c r="AB86" s="342"/>
      <c r="AC86" s="322"/>
      <c r="AD86" s="394"/>
      <c r="AE86" s="360">
        <v>2.38</v>
      </c>
      <c r="AF86" s="394"/>
      <c r="AG86" s="398" t="s">
        <v>2415</v>
      </c>
      <c r="AH86" s="342"/>
      <c r="AI86" s="369">
        <f t="shared" ref="AI86:AI89" si="36">AJ86*2.20462</f>
        <v>0.18518808</v>
      </c>
      <c r="AJ86" s="342" t="s">
        <v>2416</v>
      </c>
      <c r="AK86" s="398" t="s">
        <v>2009</v>
      </c>
      <c r="AL86" s="342" t="s">
        <v>2417</v>
      </c>
      <c r="AM86" s="609">
        <f t="shared" si="23"/>
        <v>1.3101741353672267</v>
      </c>
      <c r="AN86" s="530" t="s">
        <v>2418</v>
      </c>
    </row>
    <row r="87" spans="1:40" s="486" customFormat="1" ht="36" x14ac:dyDescent="0.25">
      <c r="A87" s="504" t="s">
        <v>2419</v>
      </c>
      <c r="B87" s="391" t="s">
        <v>2420</v>
      </c>
      <c r="C87" s="309" t="s">
        <v>2421</v>
      </c>
      <c r="D87" s="391" t="s">
        <v>2422</v>
      </c>
      <c r="E87" s="507" t="s">
        <v>2423</v>
      </c>
      <c r="F87" s="481" t="s">
        <v>2704</v>
      </c>
      <c r="G87" s="397">
        <v>2.82</v>
      </c>
      <c r="H87" s="393"/>
      <c r="I87" s="438" t="s">
        <v>110</v>
      </c>
      <c r="J87" s="436">
        <v>8</v>
      </c>
      <c r="K87" s="437">
        <v>12</v>
      </c>
      <c r="L87" s="356">
        <f t="shared" si="34"/>
        <v>72.960000000000008</v>
      </c>
      <c r="M87" s="363">
        <f t="shared" si="35"/>
        <v>9.120000000000001</v>
      </c>
      <c r="N87" s="382" t="s">
        <v>51</v>
      </c>
      <c r="O87" s="347">
        <v>0.76</v>
      </c>
      <c r="P87" s="393"/>
      <c r="Q87" s="393"/>
      <c r="R87" s="393"/>
      <c r="S87" s="393"/>
      <c r="T87" s="393"/>
      <c r="U87" s="404"/>
      <c r="V87" s="618"/>
      <c r="W87" s="398" t="s">
        <v>2413</v>
      </c>
      <c r="X87" s="342"/>
      <c r="Y87" s="366">
        <v>18.739999999999998</v>
      </c>
      <c r="Z87" s="394"/>
      <c r="AA87" s="398" t="s">
        <v>2414</v>
      </c>
      <c r="AB87" s="342"/>
      <c r="AC87" s="322"/>
      <c r="AD87" s="394"/>
      <c r="AE87" s="360">
        <v>2.38</v>
      </c>
      <c r="AF87" s="394"/>
      <c r="AG87" s="398" t="s">
        <v>2415</v>
      </c>
      <c r="AH87" s="342"/>
      <c r="AI87" s="369">
        <f t="shared" si="36"/>
        <v>0.18518808</v>
      </c>
      <c r="AJ87" s="342" t="s">
        <v>2416</v>
      </c>
      <c r="AK87" s="398" t="s">
        <v>2009</v>
      </c>
      <c r="AL87" s="342" t="s">
        <v>2417</v>
      </c>
      <c r="AM87" s="609">
        <f t="shared" si="23"/>
        <v>1.3101741353672267</v>
      </c>
      <c r="AN87" s="530" t="s">
        <v>2418</v>
      </c>
    </row>
    <row r="88" spans="1:40" s="486" customFormat="1" ht="36" x14ac:dyDescent="0.25">
      <c r="A88" s="504" t="s">
        <v>2424</v>
      </c>
      <c r="B88" s="391" t="s">
        <v>2425</v>
      </c>
      <c r="C88" s="309" t="s">
        <v>2426</v>
      </c>
      <c r="D88" s="391" t="s">
        <v>2427</v>
      </c>
      <c r="E88" s="507" t="s">
        <v>2428</v>
      </c>
      <c r="F88" s="481" t="s">
        <v>2704</v>
      </c>
      <c r="G88" s="397">
        <v>2.82</v>
      </c>
      <c r="H88" s="393"/>
      <c r="I88" s="438" t="s">
        <v>110</v>
      </c>
      <c r="J88" s="436">
        <v>8</v>
      </c>
      <c r="K88" s="437">
        <v>12</v>
      </c>
      <c r="L88" s="356">
        <f t="shared" si="34"/>
        <v>72.960000000000008</v>
      </c>
      <c r="M88" s="363">
        <f t="shared" si="35"/>
        <v>9.120000000000001</v>
      </c>
      <c r="N88" s="382" t="s">
        <v>51</v>
      </c>
      <c r="O88" s="347">
        <v>0.76</v>
      </c>
      <c r="P88" s="393"/>
      <c r="Q88" s="393"/>
      <c r="R88" s="393"/>
      <c r="S88" s="393"/>
      <c r="T88" s="393"/>
      <c r="U88" s="404"/>
      <c r="V88" s="618"/>
      <c r="W88" s="398" t="s">
        <v>2413</v>
      </c>
      <c r="X88" s="342"/>
      <c r="Y88" s="366">
        <v>18.739999999999998</v>
      </c>
      <c r="Z88" s="394"/>
      <c r="AA88" s="398" t="s">
        <v>2414</v>
      </c>
      <c r="AB88" s="342"/>
      <c r="AC88" s="322"/>
      <c r="AD88" s="394"/>
      <c r="AE88" s="360">
        <v>2.38</v>
      </c>
      <c r="AF88" s="394"/>
      <c r="AG88" s="398" t="s">
        <v>2415</v>
      </c>
      <c r="AH88" s="342"/>
      <c r="AI88" s="369">
        <f t="shared" si="36"/>
        <v>0.18518808</v>
      </c>
      <c r="AJ88" s="342" t="s">
        <v>2416</v>
      </c>
      <c r="AK88" s="398" t="s">
        <v>2009</v>
      </c>
      <c r="AL88" s="342" t="s">
        <v>2417</v>
      </c>
      <c r="AM88" s="609">
        <f t="shared" si="23"/>
        <v>1.3101741353672267</v>
      </c>
      <c r="AN88" s="530" t="s">
        <v>2418</v>
      </c>
    </row>
    <row r="89" spans="1:40" s="486" customFormat="1" ht="36" x14ac:dyDescent="0.25">
      <c r="A89" s="504" t="s">
        <v>2429</v>
      </c>
      <c r="B89" s="391" t="s">
        <v>2430</v>
      </c>
      <c r="C89" s="309" t="s">
        <v>2431</v>
      </c>
      <c r="D89" s="391" t="s">
        <v>2432</v>
      </c>
      <c r="E89" s="507" t="s">
        <v>2433</v>
      </c>
      <c r="F89" s="481" t="s">
        <v>2704</v>
      </c>
      <c r="G89" s="352">
        <v>2.82</v>
      </c>
      <c r="H89" s="393"/>
      <c r="I89" s="438" t="s">
        <v>110</v>
      </c>
      <c r="J89" s="436">
        <v>8</v>
      </c>
      <c r="K89" s="437">
        <v>12</v>
      </c>
      <c r="L89" s="356">
        <f t="shared" si="34"/>
        <v>72.960000000000008</v>
      </c>
      <c r="M89" s="363">
        <f t="shared" si="35"/>
        <v>9.120000000000001</v>
      </c>
      <c r="N89" s="382" t="s">
        <v>51</v>
      </c>
      <c r="O89" s="347">
        <v>0.76</v>
      </c>
      <c r="P89" s="393"/>
      <c r="Q89" s="393"/>
      <c r="R89" s="393"/>
      <c r="S89" s="393"/>
      <c r="T89" s="393"/>
      <c r="U89" s="404"/>
      <c r="V89" s="618"/>
      <c r="W89" s="398" t="s">
        <v>2413</v>
      </c>
      <c r="X89" s="342"/>
      <c r="Y89" s="366">
        <v>18.739999999999998</v>
      </c>
      <c r="Z89" s="394"/>
      <c r="AA89" s="398" t="s">
        <v>2414</v>
      </c>
      <c r="AB89" s="342"/>
      <c r="AC89" s="322"/>
      <c r="AD89" s="394"/>
      <c r="AE89" s="360">
        <v>2.38</v>
      </c>
      <c r="AF89" s="394"/>
      <c r="AG89" s="398" t="s">
        <v>2415</v>
      </c>
      <c r="AH89" s="342"/>
      <c r="AI89" s="369">
        <f t="shared" si="36"/>
        <v>0.18518808</v>
      </c>
      <c r="AJ89" s="342" t="s">
        <v>2416</v>
      </c>
      <c r="AK89" s="398" t="s">
        <v>2009</v>
      </c>
      <c r="AL89" s="342" t="s">
        <v>2417</v>
      </c>
      <c r="AM89" s="609">
        <f t="shared" si="23"/>
        <v>1.3101741353672267</v>
      </c>
      <c r="AN89" s="530" t="s">
        <v>2418</v>
      </c>
    </row>
    <row r="90" spans="1:40" s="490" customFormat="1" ht="24" customHeight="1" x14ac:dyDescent="0.25">
      <c r="A90" s="504" t="s">
        <v>2434</v>
      </c>
      <c r="B90" s="391" t="s">
        <v>2435</v>
      </c>
      <c r="C90" s="309" t="s">
        <v>2436</v>
      </c>
      <c r="D90" s="391" t="s">
        <v>2437</v>
      </c>
      <c r="E90" s="507" t="s">
        <v>2438</v>
      </c>
      <c r="F90" s="481" t="s">
        <v>2704</v>
      </c>
      <c r="G90" s="323">
        <v>2.4</v>
      </c>
      <c r="H90" s="423"/>
      <c r="I90" s="520" t="s">
        <v>96</v>
      </c>
      <c r="J90" s="436">
        <v>8</v>
      </c>
      <c r="K90" s="437">
        <v>10</v>
      </c>
      <c r="L90" s="356">
        <f>M90*J90</f>
        <v>80</v>
      </c>
      <c r="M90" s="363">
        <f>O90*K90</f>
        <v>10</v>
      </c>
      <c r="N90" s="382" t="s">
        <v>51</v>
      </c>
      <c r="O90" s="335">
        <v>1</v>
      </c>
      <c r="P90" s="423"/>
      <c r="Q90" s="423"/>
      <c r="R90" s="423"/>
      <c r="S90" s="423"/>
      <c r="T90" s="423"/>
      <c r="U90" s="404"/>
      <c r="V90" s="618"/>
      <c r="W90" s="480" t="s">
        <v>2439</v>
      </c>
      <c r="X90" s="309"/>
      <c r="Y90" s="390">
        <v>16.3</v>
      </c>
      <c r="Z90" s="424"/>
      <c r="AA90" s="480" t="s">
        <v>2440</v>
      </c>
      <c r="AB90" s="309"/>
      <c r="AC90" s="322"/>
      <c r="AD90" s="424"/>
      <c r="AE90" s="390" t="s">
        <v>2441</v>
      </c>
      <c r="AF90" s="424"/>
      <c r="AG90" s="480" t="s">
        <v>2442</v>
      </c>
      <c r="AH90" s="309"/>
      <c r="AI90" s="369">
        <v>0.17</v>
      </c>
      <c r="AJ90" s="309"/>
      <c r="AK90" s="480" t="s">
        <v>1495</v>
      </c>
      <c r="AL90" s="309" t="s">
        <v>2443</v>
      </c>
      <c r="AM90" s="609">
        <f t="shared" si="23"/>
        <v>1.6244746691884751</v>
      </c>
      <c r="AN90" s="531" t="s">
        <v>2444</v>
      </c>
    </row>
    <row r="91" spans="1:40" s="490" customFormat="1" ht="23.4" customHeight="1" x14ac:dyDescent="0.25">
      <c r="A91" s="504" t="s">
        <v>2445</v>
      </c>
      <c r="B91" s="391" t="s">
        <v>2446</v>
      </c>
      <c r="C91" s="309" t="s">
        <v>2447</v>
      </c>
      <c r="D91" s="391" t="s">
        <v>2448</v>
      </c>
      <c r="E91" s="507" t="s">
        <v>2449</v>
      </c>
      <c r="F91" s="481" t="s">
        <v>2704</v>
      </c>
      <c r="G91" s="323">
        <v>2.4</v>
      </c>
      <c r="H91" s="423"/>
      <c r="I91" s="520" t="s">
        <v>383</v>
      </c>
      <c r="J91" s="436">
        <v>6</v>
      </c>
      <c r="K91" s="437">
        <v>24</v>
      </c>
      <c r="L91" s="356">
        <f>M91*J91</f>
        <v>108</v>
      </c>
      <c r="M91" s="363">
        <f>O91*K91</f>
        <v>18</v>
      </c>
      <c r="N91" s="382" t="s">
        <v>51</v>
      </c>
      <c r="O91" s="335">
        <v>0.75</v>
      </c>
      <c r="P91" s="423"/>
      <c r="Q91" s="423"/>
      <c r="R91" s="423"/>
      <c r="S91" s="423"/>
      <c r="T91" s="423"/>
      <c r="U91" s="404"/>
      <c r="V91" s="618"/>
      <c r="W91" s="480" t="s">
        <v>2450</v>
      </c>
      <c r="X91" s="309"/>
      <c r="Y91" s="390">
        <v>22.1</v>
      </c>
      <c r="Z91" s="424"/>
      <c r="AA91" s="480" t="s">
        <v>2451</v>
      </c>
      <c r="AB91" s="309"/>
      <c r="AC91" s="322"/>
      <c r="AD91" s="424"/>
      <c r="AE91" s="390">
        <v>3.8</v>
      </c>
      <c r="AF91" s="424"/>
      <c r="AG91" s="480" t="s">
        <v>2452</v>
      </c>
      <c r="AH91" s="309"/>
      <c r="AI91" s="369">
        <v>0.2</v>
      </c>
      <c r="AJ91" s="309"/>
      <c r="AK91" s="480" t="s">
        <v>328</v>
      </c>
      <c r="AL91" s="309" t="s">
        <v>2453</v>
      </c>
      <c r="AM91" s="609">
        <f t="shared" si="23"/>
        <v>1.977621336403361</v>
      </c>
      <c r="AN91" s="531" t="s">
        <v>2444</v>
      </c>
    </row>
    <row r="92" spans="1:40" s="490" customFormat="1" ht="21" x14ac:dyDescent="0.25">
      <c r="A92" s="504" t="s">
        <v>2463</v>
      </c>
      <c r="B92" s="391" t="s">
        <v>2464</v>
      </c>
      <c r="C92" s="309" t="s">
        <v>2465</v>
      </c>
      <c r="D92" s="391" t="s">
        <v>2466</v>
      </c>
      <c r="E92" s="507" t="s">
        <v>2467</v>
      </c>
      <c r="F92" s="481" t="s">
        <v>2704</v>
      </c>
      <c r="G92" s="323">
        <v>2.2599999999999998</v>
      </c>
      <c r="H92" s="423"/>
      <c r="I92" s="520" t="s">
        <v>407</v>
      </c>
      <c r="J92" s="436">
        <v>4</v>
      </c>
      <c r="K92" s="437">
        <v>24</v>
      </c>
      <c r="L92" s="356">
        <f t="shared" ref="L92" si="37">M92*J92</f>
        <v>81.599999999999994</v>
      </c>
      <c r="M92" s="363">
        <f t="shared" ref="M92" si="38">O92*K92</f>
        <v>20.399999999999999</v>
      </c>
      <c r="N92" s="382" t="s">
        <v>51</v>
      </c>
      <c r="O92" s="335">
        <v>0.85</v>
      </c>
      <c r="P92" s="423"/>
      <c r="Q92" s="423"/>
      <c r="R92" s="423"/>
      <c r="S92" s="423"/>
      <c r="T92" s="423"/>
      <c r="U92" s="404"/>
      <c r="V92" s="618"/>
      <c r="W92" s="308" t="s">
        <v>2468</v>
      </c>
      <c r="X92" s="309"/>
      <c r="Y92" s="390">
        <v>18.100000000000001</v>
      </c>
      <c r="Z92" s="424"/>
      <c r="AA92" s="308" t="s">
        <v>2469</v>
      </c>
      <c r="AB92" s="309"/>
      <c r="AC92" s="322"/>
      <c r="AD92" s="424"/>
      <c r="AE92" s="390">
        <v>4.54</v>
      </c>
      <c r="AF92" s="424"/>
      <c r="AG92" s="308" t="s">
        <v>2470</v>
      </c>
      <c r="AH92" s="309"/>
      <c r="AI92" s="369">
        <v>0.18</v>
      </c>
      <c r="AJ92" s="309"/>
      <c r="AK92" s="480" t="s">
        <v>351</v>
      </c>
      <c r="AL92" s="309" t="s">
        <v>2471</v>
      </c>
      <c r="AM92" s="609">
        <f t="shared" si="23"/>
        <v>0.81223733459423753</v>
      </c>
      <c r="AN92" s="531" t="s">
        <v>2444</v>
      </c>
    </row>
    <row r="93" spans="1:40" s="511" customFormat="1" ht="22.5" customHeight="1" x14ac:dyDescent="0.25">
      <c r="A93" s="476" t="s">
        <v>2535</v>
      </c>
      <c r="B93" s="452"/>
      <c r="C93" s="452"/>
      <c r="D93" s="452"/>
      <c r="E93" s="452"/>
      <c r="F93" s="344"/>
      <c r="G93" s="344"/>
      <c r="H93" s="452"/>
      <c r="I93" s="452"/>
      <c r="J93" s="517"/>
      <c r="K93" s="517"/>
      <c r="L93" s="452"/>
      <c r="M93" s="449"/>
      <c r="N93" s="452"/>
      <c r="O93" s="449"/>
      <c r="P93" s="452"/>
      <c r="Q93" s="452"/>
      <c r="R93" s="452"/>
      <c r="S93" s="452"/>
      <c r="T93" s="452"/>
      <c r="U93" s="452"/>
      <c r="V93" s="617"/>
      <c r="W93" s="452"/>
      <c r="X93" s="452"/>
      <c r="Y93" s="452"/>
      <c r="Z93" s="452"/>
      <c r="AA93" s="452"/>
      <c r="AB93" s="452"/>
      <c r="AC93" s="452"/>
      <c r="AD93" s="452"/>
      <c r="AE93" s="452"/>
      <c r="AF93" s="452"/>
      <c r="AG93" s="452"/>
      <c r="AH93" s="452"/>
      <c r="AI93" s="452"/>
      <c r="AJ93" s="452"/>
      <c r="AK93" s="452"/>
      <c r="AL93" s="344"/>
      <c r="AM93" s="604"/>
      <c r="AN93" s="457"/>
    </row>
    <row r="94" spans="1:40" s="486" customFormat="1" ht="28.95" customHeight="1" x14ac:dyDescent="0.25">
      <c r="A94" s="491" t="s">
        <v>2536</v>
      </c>
      <c r="B94" s="391" t="s">
        <v>2537</v>
      </c>
      <c r="C94" s="309"/>
      <c r="D94" s="492" t="s">
        <v>2512</v>
      </c>
      <c r="E94" s="548" t="s">
        <v>2538</v>
      </c>
      <c r="F94" s="481" t="s">
        <v>2706</v>
      </c>
      <c r="G94" s="397">
        <v>2</v>
      </c>
      <c r="H94" s="384">
        <v>56</v>
      </c>
      <c r="I94" s="438" t="s">
        <v>32</v>
      </c>
      <c r="J94" s="436"/>
      <c r="K94" s="437"/>
      <c r="L94" s="356">
        <f>O94*12</f>
        <v>11.040000000000001</v>
      </c>
      <c r="M94" s="363">
        <f t="shared" ref="M94:M98" si="39">O94*K94</f>
        <v>0</v>
      </c>
      <c r="N94" s="382" t="s">
        <v>51</v>
      </c>
      <c r="O94" s="347">
        <v>0.92</v>
      </c>
      <c r="P94" s="393"/>
      <c r="Q94" s="393"/>
      <c r="R94" s="393"/>
      <c r="S94" s="393"/>
      <c r="T94" s="393"/>
      <c r="U94" s="404"/>
      <c r="V94" s="618">
        <f>U94*L94</f>
        <v>0</v>
      </c>
      <c r="W94" s="398" t="s">
        <v>2539</v>
      </c>
      <c r="X94" s="342"/>
      <c r="Y94" s="419">
        <v>2</v>
      </c>
      <c r="Z94" s="394"/>
      <c r="AA94" s="410"/>
      <c r="AB94" s="411"/>
      <c r="AC94" s="412"/>
      <c r="AD94" s="413"/>
      <c r="AE94" s="414"/>
      <c r="AF94" s="394"/>
      <c r="AG94" s="309" t="s">
        <v>2514</v>
      </c>
      <c r="AH94" s="342"/>
      <c r="AI94" s="369">
        <v>0.13</v>
      </c>
      <c r="AJ94" s="342"/>
      <c r="AK94" s="398" t="s">
        <v>2540</v>
      </c>
      <c r="AL94" s="342" t="s">
        <v>2541</v>
      </c>
      <c r="AM94" s="609">
        <f t="shared" si="23"/>
        <v>0.21188800032893154</v>
      </c>
      <c r="AN94" s="458" t="s">
        <v>2515</v>
      </c>
    </row>
    <row r="95" spans="1:40" s="486" customFormat="1" ht="43.2" customHeight="1" x14ac:dyDescent="0.25">
      <c r="A95" s="491" t="s">
        <v>2542</v>
      </c>
      <c r="B95" s="391" t="s">
        <v>2543</v>
      </c>
      <c r="C95" s="309"/>
      <c r="D95" s="492" t="s">
        <v>2516</v>
      </c>
      <c r="E95" s="548" t="s">
        <v>2544</v>
      </c>
      <c r="F95" s="481" t="s">
        <v>2706</v>
      </c>
      <c r="G95" s="397">
        <v>2</v>
      </c>
      <c r="H95" s="384">
        <v>56</v>
      </c>
      <c r="I95" s="438" t="s">
        <v>32</v>
      </c>
      <c r="J95" s="436"/>
      <c r="K95" s="437"/>
      <c r="L95" s="356">
        <f t="shared" ref="L95:L98" si="40">O95*12</f>
        <v>11.040000000000001</v>
      </c>
      <c r="M95" s="363">
        <f t="shared" si="39"/>
        <v>0</v>
      </c>
      <c r="N95" s="382" t="s">
        <v>51</v>
      </c>
      <c r="O95" s="347">
        <v>0.92</v>
      </c>
      <c r="P95" s="393"/>
      <c r="Q95" s="393"/>
      <c r="R95" s="393"/>
      <c r="S95" s="393"/>
      <c r="T95" s="393"/>
      <c r="U95" s="404"/>
      <c r="V95" s="618">
        <f t="shared" ref="V95:V98" si="41">U95*L95</f>
        <v>0</v>
      </c>
      <c r="W95" s="398" t="s">
        <v>2539</v>
      </c>
      <c r="X95" s="342"/>
      <c r="Y95" s="419">
        <v>2</v>
      </c>
      <c r="Z95" s="394"/>
      <c r="AA95" s="410"/>
      <c r="AB95" s="411"/>
      <c r="AC95" s="412"/>
      <c r="AD95" s="413"/>
      <c r="AE95" s="414"/>
      <c r="AF95" s="394"/>
      <c r="AG95" s="309" t="s">
        <v>2514</v>
      </c>
      <c r="AH95" s="342"/>
      <c r="AI95" s="369">
        <v>0.13</v>
      </c>
      <c r="AJ95" s="342"/>
      <c r="AK95" s="398" t="s">
        <v>2540</v>
      </c>
      <c r="AL95" s="342" t="s">
        <v>2541</v>
      </c>
      <c r="AM95" s="609">
        <f t="shared" si="23"/>
        <v>0.21188800032893154</v>
      </c>
      <c r="AN95" s="458" t="s">
        <v>2515</v>
      </c>
    </row>
    <row r="96" spans="1:40" s="486" customFormat="1" ht="46.2" customHeight="1" x14ac:dyDescent="0.25">
      <c r="A96" s="491" t="s">
        <v>2545</v>
      </c>
      <c r="B96" s="391" t="s">
        <v>2546</v>
      </c>
      <c r="C96" s="309"/>
      <c r="D96" s="492" t="s">
        <v>2518</v>
      </c>
      <c r="E96" s="548" t="s">
        <v>2547</v>
      </c>
      <c r="F96" s="481" t="s">
        <v>2706</v>
      </c>
      <c r="G96" s="397">
        <v>2</v>
      </c>
      <c r="H96" s="384">
        <v>56</v>
      </c>
      <c r="I96" s="438" t="s">
        <v>32</v>
      </c>
      <c r="J96" s="436"/>
      <c r="K96" s="437"/>
      <c r="L96" s="356">
        <f t="shared" si="40"/>
        <v>11.040000000000001</v>
      </c>
      <c r="M96" s="363">
        <f t="shared" si="39"/>
        <v>0</v>
      </c>
      <c r="N96" s="382" t="s">
        <v>51</v>
      </c>
      <c r="O96" s="347">
        <v>0.92</v>
      </c>
      <c r="P96" s="393"/>
      <c r="Q96" s="393"/>
      <c r="R96" s="393"/>
      <c r="S96" s="393"/>
      <c r="T96" s="393"/>
      <c r="U96" s="404"/>
      <c r="V96" s="618">
        <f t="shared" si="41"/>
        <v>0</v>
      </c>
      <c r="W96" s="398" t="s">
        <v>2539</v>
      </c>
      <c r="X96" s="342"/>
      <c r="Y96" s="419">
        <v>2</v>
      </c>
      <c r="Z96" s="394"/>
      <c r="AA96" s="410"/>
      <c r="AB96" s="411"/>
      <c r="AC96" s="412"/>
      <c r="AD96" s="413"/>
      <c r="AE96" s="414"/>
      <c r="AF96" s="394"/>
      <c r="AG96" s="309" t="s">
        <v>2514</v>
      </c>
      <c r="AH96" s="342"/>
      <c r="AI96" s="369">
        <v>0.13</v>
      </c>
      <c r="AJ96" s="342"/>
      <c r="AK96" s="398" t="s">
        <v>2540</v>
      </c>
      <c r="AL96" s="342" t="s">
        <v>2541</v>
      </c>
      <c r="AM96" s="609">
        <f t="shared" si="23"/>
        <v>0.21188800032893154</v>
      </c>
      <c r="AN96" s="458" t="s">
        <v>2515</v>
      </c>
    </row>
    <row r="97" spans="1:40" s="486" customFormat="1" ht="33" customHeight="1" x14ac:dyDescent="0.25">
      <c r="A97" s="491" t="s">
        <v>2548</v>
      </c>
      <c r="B97" s="391" t="s">
        <v>2549</v>
      </c>
      <c r="C97" s="309"/>
      <c r="D97" s="492" t="s">
        <v>2520</v>
      </c>
      <c r="E97" s="548" t="s">
        <v>2550</v>
      </c>
      <c r="F97" s="481" t="s">
        <v>2706</v>
      </c>
      <c r="G97" s="397">
        <v>2</v>
      </c>
      <c r="H97" s="384">
        <v>56</v>
      </c>
      <c r="I97" s="438" t="s">
        <v>32</v>
      </c>
      <c r="J97" s="436"/>
      <c r="K97" s="437"/>
      <c r="L97" s="356">
        <f t="shared" si="40"/>
        <v>11.040000000000001</v>
      </c>
      <c r="M97" s="363">
        <f t="shared" si="39"/>
        <v>0</v>
      </c>
      <c r="N97" s="382" t="s">
        <v>51</v>
      </c>
      <c r="O97" s="347">
        <v>0.92</v>
      </c>
      <c r="P97" s="393"/>
      <c r="Q97" s="393"/>
      <c r="R97" s="393"/>
      <c r="S97" s="393"/>
      <c r="T97" s="393"/>
      <c r="U97" s="404"/>
      <c r="V97" s="618">
        <f t="shared" si="41"/>
        <v>0</v>
      </c>
      <c r="W97" s="398" t="s">
        <v>2539</v>
      </c>
      <c r="X97" s="342"/>
      <c r="Y97" s="419">
        <v>2</v>
      </c>
      <c r="Z97" s="394"/>
      <c r="AA97" s="410"/>
      <c r="AB97" s="411"/>
      <c r="AC97" s="412"/>
      <c r="AD97" s="413"/>
      <c r="AE97" s="414"/>
      <c r="AF97" s="394"/>
      <c r="AG97" s="309" t="s">
        <v>2514</v>
      </c>
      <c r="AH97" s="342"/>
      <c r="AI97" s="369">
        <v>0.13</v>
      </c>
      <c r="AJ97" s="342"/>
      <c r="AK97" s="398" t="s">
        <v>2540</v>
      </c>
      <c r="AL97" s="342" t="s">
        <v>2541</v>
      </c>
      <c r="AM97" s="609">
        <f t="shared" si="23"/>
        <v>0.21188800032893154</v>
      </c>
      <c r="AN97" s="458" t="s">
        <v>2515</v>
      </c>
    </row>
    <row r="98" spans="1:40" s="486" customFormat="1" ht="28.2" customHeight="1" x14ac:dyDescent="0.25">
      <c r="A98" s="491" t="s">
        <v>2551</v>
      </c>
      <c r="B98" s="391" t="s">
        <v>2552</v>
      </c>
      <c r="C98" s="309"/>
      <c r="D98" s="492" t="s">
        <v>2522</v>
      </c>
      <c r="E98" s="548" t="s">
        <v>2553</v>
      </c>
      <c r="F98" s="481" t="s">
        <v>2706</v>
      </c>
      <c r="G98" s="397">
        <v>2</v>
      </c>
      <c r="H98" s="384">
        <v>56</v>
      </c>
      <c r="I98" s="438" t="s">
        <v>32</v>
      </c>
      <c r="J98" s="436"/>
      <c r="K98" s="437"/>
      <c r="L98" s="356">
        <f t="shared" si="40"/>
        <v>11.040000000000001</v>
      </c>
      <c r="M98" s="363">
        <f t="shared" si="39"/>
        <v>0</v>
      </c>
      <c r="N98" s="382" t="s">
        <v>51</v>
      </c>
      <c r="O98" s="347">
        <v>0.92</v>
      </c>
      <c r="P98" s="393"/>
      <c r="Q98" s="393"/>
      <c r="R98" s="393"/>
      <c r="S98" s="393"/>
      <c r="T98" s="393"/>
      <c r="U98" s="404"/>
      <c r="V98" s="618">
        <f t="shared" si="41"/>
        <v>0</v>
      </c>
      <c r="W98" s="398" t="s">
        <v>2539</v>
      </c>
      <c r="X98" s="342"/>
      <c r="Y98" s="419">
        <v>2</v>
      </c>
      <c r="Z98" s="394"/>
      <c r="AA98" s="410"/>
      <c r="AB98" s="411"/>
      <c r="AC98" s="412"/>
      <c r="AD98" s="413"/>
      <c r="AE98" s="414"/>
      <c r="AF98" s="394"/>
      <c r="AG98" s="309" t="s">
        <v>2514</v>
      </c>
      <c r="AH98" s="342"/>
      <c r="AI98" s="369">
        <v>0.13</v>
      </c>
      <c r="AJ98" s="342"/>
      <c r="AK98" s="398" t="s">
        <v>2540</v>
      </c>
      <c r="AL98" s="342" t="s">
        <v>2541</v>
      </c>
      <c r="AM98" s="609">
        <f t="shared" si="23"/>
        <v>0.21188800032893154</v>
      </c>
      <c r="AN98" s="458" t="s">
        <v>2515</v>
      </c>
    </row>
    <row r="99" spans="1:40" s="511" customFormat="1" ht="22.5" customHeight="1" x14ac:dyDescent="0.25">
      <c r="A99" s="476" t="s">
        <v>2605</v>
      </c>
      <c r="B99" s="452"/>
      <c r="C99" s="452"/>
      <c r="D99" s="452"/>
      <c r="E99" s="452"/>
      <c r="F99" s="344"/>
      <c r="G99" s="344"/>
      <c r="H99" s="452"/>
      <c r="I99" s="452"/>
      <c r="J99" s="452"/>
      <c r="K99" s="452"/>
      <c r="L99" s="452"/>
      <c r="M99" s="449"/>
      <c r="N99" s="452"/>
      <c r="O99" s="449"/>
      <c r="P99" s="452"/>
      <c r="Q99" s="452"/>
      <c r="R99" s="452"/>
      <c r="S99" s="452"/>
      <c r="T99" s="452"/>
      <c r="U99" s="449"/>
      <c r="V99" s="449"/>
      <c r="W99" s="452"/>
      <c r="X99" s="452"/>
      <c r="Y99" s="452"/>
      <c r="Z99" s="452"/>
      <c r="AA99" s="452"/>
      <c r="AB99" s="452"/>
      <c r="AC99" s="452"/>
      <c r="AD99" s="452"/>
      <c r="AE99" s="452"/>
      <c r="AF99" s="452"/>
      <c r="AG99" s="452"/>
      <c r="AH99" s="452"/>
      <c r="AI99" s="452"/>
      <c r="AJ99" s="452"/>
      <c r="AK99" s="452"/>
      <c r="AL99" s="344"/>
      <c r="AM99" s="604"/>
      <c r="AN99" s="457"/>
    </row>
    <row r="100" spans="1:40" s="490" customFormat="1" ht="45" customHeight="1" x14ac:dyDescent="0.25">
      <c r="A100" s="702" t="s">
        <v>2505</v>
      </c>
      <c r="B100" s="704" t="s">
        <v>2506</v>
      </c>
      <c r="C100" s="487" t="s">
        <v>1470</v>
      </c>
      <c r="D100" s="391" t="s">
        <v>1898</v>
      </c>
      <c r="E100" s="547" t="s">
        <v>2663</v>
      </c>
      <c r="F100" s="481" t="s">
        <v>2706</v>
      </c>
      <c r="G100" s="400"/>
      <c r="H100" s="423"/>
      <c r="I100" s="431" t="s">
        <v>2507</v>
      </c>
      <c r="J100" s="402">
        <v>1</v>
      </c>
      <c r="K100" s="416" t="s">
        <v>2508</v>
      </c>
      <c r="L100" s="357">
        <f>M100*J100</f>
        <v>201.60000000000002</v>
      </c>
      <c r="M100" s="415">
        <f>O100*K100</f>
        <v>201.60000000000002</v>
      </c>
      <c r="N100" s="315" t="s">
        <v>2185</v>
      </c>
      <c r="O100" s="333">
        <v>1.05</v>
      </c>
      <c r="P100" s="315"/>
      <c r="Q100" s="315"/>
      <c r="R100" s="403">
        <v>39.200000000000003</v>
      </c>
      <c r="S100" s="314" t="s">
        <v>2186</v>
      </c>
      <c r="T100" s="404" t="s">
        <v>2187</v>
      </c>
      <c r="U100" s="404"/>
      <c r="V100" s="618">
        <f>U100*L100</f>
        <v>0</v>
      </c>
      <c r="W100" s="315" t="s">
        <v>2509</v>
      </c>
      <c r="X100" s="315"/>
      <c r="Y100" s="323">
        <v>37</v>
      </c>
      <c r="Z100" s="488"/>
      <c r="AA100" s="315" t="s">
        <v>2510</v>
      </c>
      <c r="AB100" s="315"/>
      <c r="AC100" s="405"/>
      <c r="AD100" s="320"/>
      <c r="AE100" s="322">
        <v>35</v>
      </c>
      <c r="AF100" s="489"/>
      <c r="AG100" s="423"/>
      <c r="AH100" s="423"/>
      <c r="AI100" s="369"/>
      <c r="AJ100" s="423"/>
      <c r="AK100" s="406" t="s">
        <v>2511</v>
      </c>
      <c r="AL100" s="425">
        <v>0.1515</v>
      </c>
      <c r="AM100" s="609">
        <f t="shared" si="23"/>
        <v>5.3501720083055213</v>
      </c>
      <c r="AN100" s="462"/>
    </row>
    <row r="101" spans="1:40" s="490" customFormat="1" ht="30" customHeight="1" x14ac:dyDescent="0.25">
      <c r="A101" s="702"/>
      <c r="B101" s="704"/>
      <c r="C101" s="487"/>
      <c r="D101" s="493" t="s">
        <v>2512</v>
      </c>
      <c r="E101" s="439" t="s">
        <v>2513</v>
      </c>
      <c r="F101" s="480"/>
      <c r="G101" s="323">
        <v>2</v>
      </c>
      <c r="H101" s="384">
        <v>56</v>
      </c>
      <c r="I101" s="324"/>
      <c r="J101" s="325"/>
      <c r="K101" s="326"/>
      <c r="L101" s="356"/>
      <c r="M101" s="363"/>
      <c r="N101" s="423"/>
      <c r="O101" s="421"/>
      <c r="P101" s="494"/>
      <c r="Q101" s="315"/>
      <c r="R101" s="314"/>
      <c r="S101" s="314"/>
      <c r="T101" s="315"/>
      <c r="U101" s="315"/>
      <c r="V101" s="619"/>
      <c r="W101" s="308"/>
      <c r="X101" s="308"/>
      <c r="Y101" s="423"/>
      <c r="Z101" s="423"/>
      <c r="AA101" s="420" t="s">
        <v>2193</v>
      </c>
      <c r="AB101" s="423"/>
      <c r="AC101" s="320"/>
      <c r="AD101" s="407"/>
      <c r="AE101" s="407"/>
      <c r="AF101" s="423"/>
      <c r="AG101" s="309" t="s">
        <v>2514</v>
      </c>
      <c r="AH101" s="309"/>
      <c r="AI101" s="369">
        <v>0.13</v>
      </c>
      <c r="AJ101" s="423"/>
      <c r="AK101" s="423"/>
      <c r="AL101" s="407"/>
      <c r="AM101" s="407"/>
      <c r="AN101" s="530" t="s">
        <v>2515</v>
      </c>
    </row>
    <row r="102" spans="1:40" s="490" customFormat="1" ht="30" customHeight="1" x14ac:dyDescent="0.25">
      <c r="A102" s="702"/>
      <c r="B102" s="704"/>
      <c r="C102" s="487"/>
      <c r="D102" s="493" t="s">
        <v>2516</v>
      </c>
      <c r="E102" s="439" t="s">
        <v>2517</v>
      </c>
      <c r="F102" s="480"/>
      <c r="G102" s="323">
        <v>2</v>
      </c>
      <c r="H102" s="384">
        <v>56</v>
      </c>
      <c r="I102" s="324"/>
      <c r="J102" s="325"/>
      <c r="K102" s="326"/>
      <c r="L102" s="356"/>
      <c r="M102" s="363"/>
      <c r="N102" s="423"/>
      <c r="O102" s="421"/>
      <c r="P102" s="495"/>
      <c r="Q102" s="315"/>
      <c r="R102" s="316"/>
      <c r="S102" s="317"/>
      <c r="T102" s="318"/>
      <c r="U102" s="318"/>
      <c r="V102" s="620"/>
      <c r="W102" s="315"/>
      <c r="X102" s="315"/>
      <c r="Y102" s="423"/>
      <c r="Z102" s="423"/>
      <c r="AA102" s="532"/>
      <c r="AB102" s="423"/>
      <c r="AC102" s="320"/>
      <c r="AD102" s="407"/>
      <c r="AE102" s="407"/>
      <c r="AF102" s="423"/>
      <c r="AG102" s="309" t="s">
        <v>2514</v>
      </c>
      <c r="AH102" s="309"/>
      <c r="AI102" s="369">
        <v>0.13</v>
      </c>
      <c r="AJ102" s="423"/>
      <c r="AK102" s="423"/>
      <c r="AL102" s="407"/>
      <c r="AM102" s="407"/>
      <c r="AN102" s="530" t="s">
        <v>2515</v>
      </c>
    </row>
    <row r="103" spans="1:40" s="490" customFormat="1" ht="30" customHeight="1" x14ac:dyDescent="0.25">
      <c r="A103" s="702"/>
      <c r="B103" s="704"/>
      <c r="C103" s="487"/>
      <c r="D103" s="493" t="s">
        <v>2518</v>
      </c>
      <c r="E103" s="439" t="s">
        <v>2519</v>
      </c>
      <c r="F103" s="480"/>
      <c r="G103" s="323">
        <v>2</v>
      </c>
      <c r="H103" s="384">
        <v>56</v>
      </c>
      <c r="I103" s="324"/>
      <c r="J103" s="325"/>
      <c r="K103" s="326"/>
      <c r="L103" s="356"/>
      <c r="M103" s="363"/>
      <c r="N103" s="423"/>
      <c r="O103" s="421"/>
      <c r="P103" s="495"/>
      <c r="Q103" s="315"/>
      <c r="R103" s="316"/>
      <c r="S103" s="317"/>
      <c r="T103" s="318"/>
      <c r="U103" s="318"/>
      <c r="V103" s="620"/>
      <c r="W103" s="315"/>
      <c r="X103" s="315"/>
      <c r="Y103" s="423"/>
      <c r="Z103" s="423"/>
      <c r="AA103" s="532"/>
      <c r="AB103" s="423"/>
      <c r="AC103" s="320"/>
      <c r="AD103" s="407"/>
      <c r="AE103" s="407"/>
      <c r="AF103" s="423"/>
      <c r="AG103" s="309" t="s">
        <v>2514</v>
      </c>
      <c r="AH103" s="309"/>
      <c r="AI103" s="369">
        <v>0.13</v>
      </c>
      <c r="AJ103" s="423"/>
      <c r="AK103" s="423"/>
      <c r="AL103" s="407"/>
      <c r="AM103" s="407"/>
      <c r="AN103" s="530" t="s">
        <v>2515</v>
      </c>
    </row>
    <row r="104" spans="1:40" s="490" customFormat="1" ht="30" customHeight="1" x14ac:dyDescent="0.25">
      <c r="A104" s="702"/>
      <c r="B104" s="704"/>
      <c r="C104" s="487"/>
      <c r="D104" s="493" t="s">
        <v>2520</v>
      </c>
      <c r="E104" s="439" t="s">
        <v>2521</v>
      </c>
      <c r="F104" s="480"/>
      <c r="G104" s="323">
        <v>2</v>
      </c>
      <c r="H104" s="384">
        <v>56</v>
      </c>
      <c r="I104" s="324"/>
      <c r="J104" s="325"/>
      <c r="K104" s="326"/>
      <c r="L104" s="356"/>
      <c r="M104" s="363"/>
      <c r="N104" s="423"/>
      <c r="O104" s="421"/>
      <c r="P104" s="319"/>
      <c r="Q104" s="315"/>
      <c r="R104" s="316"/>
      <c r="S104" s="317"/>
      <c r="T104" s="318"/>
      <c r="U104" s="318"/>
      <c r="V104" s="620"/>
      <c r="W104" s="430"/>
      <c r="X104" s="430"/>
      <c r="Y104" s="423"/>
      <c r="Z104" s="423"/>
      <c r="AA104" s="532"/>
      <c r="AB104" s="423"/>
      <c r="AC104" s="320"/>
      <c r="AD104" s="407"/>
      <c r="AE104" s="407"/>
      <c r="AF104" s="423"/>
      <c r="AG104" s="309" t="s">
        <v>2514</v>
      </c>
      <c r="AH104" s="309"/>
      <c r="AI104" s="369">
        <v>0.13</v>
      </c>
      <c r="AJ104" s="423"/>
      <c r="AK104" s="423"/>
      <c r="AL104" s="407"/>
      <c r="AM104" s="407"/>
      <c r="AN104" s="530" t="s">
        <v>2515</v>
      </c>
    </row>
    <row r="105" spans="1:40" s="490" customFormat="1" ht="30" customHeight="1" x14ac:dyDescent="0.25">
      <c r="A105" s="702"/>
      <c r="B105" s="704"/>
      <c r="C105" s="487"/>
      <c r="D105" s="493" t="s">
        <v>2522</v>
      </c>
      <c r="E105" s="439" t="s">
        <v>2523</v>
      </c>
      <c r="F105" s="480"/>
      <c r="G105" s="323">
        <v>2</v>
      </c>
      <c r="H105" s="384">
        <v>56</v>
      </c>
      <c r="I105" s="408"/>
      <c r="J105" s="325"/>
      <c r="K105" s="326"/>
      <c r="L105" s="356"/>
      <c r="M105" s="363"/>
      <c r="N105" s="423"/>
      <c r="O105" s="421"/>
      <c r="P105" s="494"/>
      <c r="Q105" s="315"/>
      <c r="R105" s="316"/>
      <c r="S105" s="317"/>
      <c r="T105" s="318"/>
      <c r="U105" s="318"/>
      <c r="V105" s="620"/>
      <c r="W105" s="308"/>
      <c r="X105" s="308"/>
      <c r="Y105" s="423"/>
      <c r="Z105" s="423"/>
      <c r="AA105" s="532"/>
      <c r="AB105" s="423"/>
      <c r="AC105" s="320"/>
      <c r="AD105" s="407"/>
      <c r="AE105" s="407"/>
      <c r="AF105" s="423"/>
      <c r="AG105" s="309" t="s">
        <v>2514</v>
      </c>
      <c r="AH105" s="309"/>
      <c r="AI105" s="369">
        <v>0.13</v>
      </c>
      <c r="AJ105" s="423"/>
      <c r="AK105" s="423"/>
      <c r="AL105" s="407"/>
      <c r="AM105" s="407"/>
      <c r="AN105" s="530" t="s">
        <v>2515</v>
      </c>
    </row>
    <row r="106" spans="1:40" s="490" customFormat="1" ht="45" customHeight="1" x14ac:dyDescent="0.25">
      <c r="A106" s="702" t="s">
        <v>2524</v>
      </c>
      <c r="B106" s="704" t="s">
        <v>2525</v>
      </c>
      <c r="C106" s="487" t="s">
        <v>1470</v>
      </c>
      <c r="D106" s="391" t="s">
        <v>1898</v>
      </c>
      <c r="E106" s="547" t="s">
        <v>2664</v>
      </c>
      <c r="F106" s="481" t="s">
        <v>2706</v>
      </c>
      <c r="G106" s="400"/>
      <c r="H106" s="423"/>
      <c r="I106" s="431" t="s">
        <v>2526</v>
      </c>
      <c r="J106" s="402">
        <v>1</v>
      </c>
      <c r="K106" s="416" t="s">
        <v>2527</v>
      </c>
      <c r="L106" s="357">
        <f>M106*J106</f>
        <v>945</v>
      </c>
      <c r="M106" s="415">
        <f>O106*K106</f>
        <v>945</v>
      </c>
      <c r="N106" s="315" t="s">
        <v>2185</v>
      </c>
      <c r="O106" s="333">
        <v>12.6</v>
      </c>
      <c r="P106" s="315"/>
      <c r="Q106" s="315"/>
      <c r="R106" s="403">
        <v>39.200000000000003</v>
      </c>
      <c r="S106" s="314" t="s">
        <v>2186</v>
      </c>
      <c r="T106" s="404" t="s">
        <v>2187</v>
      </c>
      <c r="U106" s="404"/>
      <c r="V106" s="618">
        <f>U106*L106</f>
        <v>0</v>
      </c>
      <c r="W106" s="315" t="s">
        <v>2528</v>
      </c>
      <c r="X106" s="315"/>
      <c r="Y106" s="323">
        <v>180</v>
      </c>
      <c r="Z106" s="488"/>
      <c r="AA106" s="315" t="s">
        <v>2528</v>
      </c>
      <c r="AB106" s="315"/>
      <c r="AC106" s="405"/>
      <c r="AD106" s="320"/>
      <c r="AE106" s="322">
        <v>150</v>
      </c>
      <c r="AF106" s="489"/>
      <c r="AG106" s="423"/>
      <c r="AH106" s="423"/>
      <c r="AI106" s="369"/>
      <c r="AJ106" s="423"/>
      <c r="AK106" s="406" t="s">
        <v>2529</v>
      </c>
      <c r="AL106" s="425">
        <v>0.63090000000000002</v>
      </c>
      <c r="AM106" s="609">
        <f t="shared" ref="AM106" si="42">CONVERT(AL106,"m^3","ft^3")</f>
        <v>22.280023234587151</v>
      </c>
      <c r="AN106" s="462"/>
    </row>
    <row r="107" spans="1:40" s="490" customFormat="1" ht="30" customHeight="1" x14ac:dyDescent="0.25">
      <c r="A107" s="702"/>
      <c r="B107" s="704"/>
      <c r="C107" s="487"/>
      <c r="D107" s="493" t="s">
        <v>2512</v>
      </c>
      <c r="E107" s="439" t="s">
        <v>2530</v>
      </c>
      <c r="F107" s="480"/>
      <c r="G107" s="323">
        <v>2</v>
      </c>
      <c r="H107" s="384">
        <v>56</v>
      </c>
      <c r="I107" s="324"/>
      <c r="J107" s="325"/>
      <c r="K107" s="326"/>
      <c r="L107" s="356"/>
      <c r="M107" s="363"/>
      <c r="N107" s="423"/>
      <c r="O107" s="421"/>
      <c r="P107" s="494"/>
      <c r="Q107" s="315"/>
      <c r="R107" s="314"/>
      <c r="S107" s="314"/>
      <c r="T107" s="315"/>
      <c r="U107" s="315"/>
      <c r="V107" s="619"/>
      <c r="W107" s="308"/>
      <c r="X107" s="308"/>
      <c r="Y107" s="423"/>
      <c r="Z107" s="423"/>
      <c r="AA107" s="420" t="s">
        <v>2193</v>
      </c>
      <c r="AB107" s="423"/>
      <c r="AC107" s="320"/>
      <c r="AD107" s="407"/>
      <c r="AE107" s="407"/>
      <c r="AF107" s="423"/>
      <c r="AG107" s="309" t="s">
        <v>2514</v>
      </c>
      <c r="AH107" s="309"/>
      <c r="AI107" s="369">
        <v>0.13</v>
      </c>
      <c r="AJ107" s="423"/>
      <c r="AK107" s="423"/>
      <c r="AL107" s="407"/>
      <c r="AM107" s="407"/>
      <c r="AN107" s="530" t="s">
        <v>2515</v>
      </c>
    </row>
    <row r="108" spans="1:40" s="490" customFormat="1" ht="30" customHeight="1" x14ac:dyDescent="0.25">
      <c r="A108" s="702"/>
      <c r="B108" s="704"/>
      <c r="C108" s="487"/>
      <c r="D108" s="493" t="s">
        <v>2516</v>
      </c>
      <c r="E108" s="439" t="s">
        <v>2531</v>
      </c>
      <c r="F108" s="480"/>
      <c r="G108" s="323">
        <v>2</v>
      </c>
      <c r="H108" s="384">
        <v>56</v>
      </c>
      <c r="I108" s="324"/>
      <c r="J108" s="325"/>
      <c r="K108" s="326"/>
      <c r="L108" s="356"/>
      <c r="M108" s="363"/>
      <c r="N108" s="423"/>
      <c r="O108" s="421"/>
      <c r="P108" s="495"/>
      <c r="Q108" s="315"/>
      <c r="R108" s="316"/>
      <c r="S108" s="317"/>
      <c r="T108" s="318"/>
      <c r="U108" s="318"/>
      <c r="V108" s="620"/>
      <c r="W108" s="315"/>
      <c r="X108" s="315"/>
      <c r="Y108" s="423"/>
      <c r="Z108" s="423"/>
      <c r="AA108" s="532"/>
      <c r="AB108" s="423"/>
      <c r="AC108" s="320"/>
      <c r="AD108" s="407"/>
      <c r="AE108" s="407"/>
      <c r="AF108" s="423"/>
      <c r="AG108" s="309" t="s">
        <v>2514</v>
      </c>
      <c r="AH108" s="309"/>
      <c r="AI108" s="369">
        <v>0.13</v>
      </c>
      <c r="AJ108" s="423"/>
      <c r="AK108" s="423"/>
      <c r="AL108" s="407"/>
      <c r="AM108" s="407"/>
      <c r="AN108" s="530" t="s">
        <v>2515</v>
      </c>
    </row>
    <row r="109" spans="1:40" s="490" customFormat="1" ht="30" customHeight="1" x14ac:dyDescent="0.25">
      <c r="A109" s="702"/>
      <c r="B109" s="704"/>
      <c r="C109" s="487"/>
      <c r="D109" s="493" t="s">
        <v>2518</v>
      </c>
      <c r="E109" s="439" t="s">
        <v>2532</v>
      </c>
      <c r="F109" s="480"/>
      <c r="G109" s="323">
        <v>2</v>
      </c>
      <c r="H109" s="384">
        <v>56</v>
      </c>
      <c r="I109" s="324"/>
      <c r="J109" s="325"/>
      <c r="K109" s="326"/>
      <c r="L109" s="356"/>
      <c r="M109" s="363"/>
      <c r="N109" s="423"/>
      <c r="O109" s="421"/>
      <c r="P109" s="495"/>
      <c r="Q109" s="315"/>
      <c r="R109" s="316"/>
      <c r="S109" s="317"/>
      <c r="T109" s="318"/>
      <c r="U109" s="318"/>
      <c r="V109" s="620"/>
      <c r="W109" s="315"/>
      <c r="X109" s="315"/>
      <c r="Y109" s="423"/>
      <c r="Z109" s="423"/>
      <c r="AA109" s="532"/>
      <c r="AB109" s="423"/>
      <c r="AC109" s="320"/>
      <c r="AD109" s="407"/>
      <c r="AE109" s="407"/>
      <c r="AF109" s="423"/>
      <c r="AG109" s="309" t="s">
        <v>2514</v>
      </c>
      <c r="AH109" s="309"/>
      <c r="AI109" s="369">
        <v>0.13</v>
      </c>
      <c r="AJ109" s="423"/>
      <c r="AK109" s="423"/>
      <c r="AL109" s="407"/>
      <c r="AM109" s="407"/>
      <c r="AN109" s="530" t="s">
        <v>2515</v>
      </c>
    </row>
    <row r="110" spans="1:40" s="490" customFormat="1" ht="30" customHeight="1" x14ac:dyDescent="0.25">
      <c r="A110" s="702"/>
      <c r="B110" s="704"/>
      <c r="C110" s="487"/>
      <c r="D110" s="493" t="s">
        <v>2520</v>
      </c>
      <c r="E110" s="439" t="s">
        <v>2533</v>
      </c>
      <c r="F110" s="480"/>
      <c r="G110" s="323">
        <v>2</v>
      </c>
      <c r="H110" s="384">
        <v>56</v>
      </c>
      <c r="I110" s="324"/>
      <c r="J110" s="325"/>
      <c r="K110" s="326"/>
      <c r="L110" s="356"/>
      <c r="M110" s="363"/>
      <c r="N110" s="423"/>
      <c r="O110" s="421"/>
      <c r="P110" s="319"/>
      <c r="Q110" s="315"/>
      <c r="R110" s="316"/>
      <c r="S110" s="317"/>
      <c r="T110" s="318"/>
      <c r="U110" s="318"/>
      <c r="V110" s="620"/>
      <c r="W110" s="430"/>
      <c r="X110" s="430"/>
      <c r="Y110" s="423"/>
      <c r="Z110" s="423"/>
      <c r="AA110" s="532"/>
      <c r="AB110" s="423"/>
      <c r="AC110" s="320"/>
      <c r="AD110" s="407"/>
      <c r="AE110" s="407"/>
      <c r="AF110" s="423"/>
      <c r="AG110" s="309" t="s">
        <v>2514</v>
      </c>
      <c r="AH110" s="309"/>
      <c r="AI110" s="369">
        <v>0.13</v>
      </c>
      <c r="AJ110" s="423"/>
      <c r="AK110" s="423"/>
      <c r="AL110" s="407"/>
      <c r="AM110" s="407"/>
      <c r="AN110" s="530" t="s">
        <v>2515</v>
      </c>
    </row>
    <row r="111" spans="1:40" s="490" customFormat="1" ht="30" customHeight="1" x14ac:dyDescent="0.25">
      <c r="A111" s="702"/>
      <c r="B111" s="704"/>
      <c r="C111" s="487"/>
      <c r="D111" s="493" t="s">
        <v>2522</v>
      </c>
      <c r="E111" s="439" t="s">
        <v>2534</v>
      </c>
      <c r="F111" s="480"/>
      <c r="G111" s="323">
        <v>2</v>
      </c>
      <c r="H111" s="384">
        <v>56</v>
      </c>
      <c r="I111" s="408"/>
      <c r="J111" s="325"/>
      <c r="K111" s="326"/>
      <c r="L111" s="356"/>
      <c r="M111" s="363"/>
      <c r="N111" s="423"/>
      <c r="O111" s="421"/>
      <c r="P111" s="494"/>
      <c r="Q111" s="315"/>
      <c r="R111" s="316"/>
      <c r="S111" s="317"/>
      <c r="T111" s="318"/>
      <c r="U111" s="318"/>
      <c r="V111" s="620"/>
      <c r="W111" s="308"/>
      <c r="X111" s="308"/>
      <c r="Y111" s="423"/>
      <c r="Z111" s="423"/>
      <c r="AA111" s="532"/>
      <c r="AB111" s="423"/>
      <c r="AC111" s="320"/>
      <c r="AD111" s="407"/>
      <c r="AE111" s="407"/>
      <c r="AF111" s="423"/>
      <c r="AG111" s="309" t="s">
        <v>2514</v>
      </c>
      <c r="AH111" s="309"/>
      <c r="AI111" s="369">
        <v>0.13</v>
      </c>
      <c r="AJ111" s="423"/>
      <c r="AK111" s="423"/>
      <c r="AL111" s="407"/>
      <c r="AM111" s="407"/>
      <c r="AN111" s="530" t="s">
        <v>2515</v>
      </c>
    </row>
    <row r="112" spans="1:40" s="490" customFormat="1" ht="42.75" customHeight="1" x14ac:dyDescent="0.25">
      <c r="A112" s="702" t="s">
        <v>2591</v>
      </c>
      <c r="B112" s="704" t="s">
        <v>2592</v>
      </c>
      <c r="C112" s="743" t="s">
        <v>1470</v>
      </c>
      <c r="D112" s="391" t="s">
        <v>1898</v>
      </c>
      <c r="E112" s="551" t="s">
        <v>2698</v>
      </c>
      <c r="F112" s="388" t="s">
        <v>2703</v>
      </c>
      <c r="G112" s="400"/>
      <c r="H112" s="423"/>
      <c r="I112" s="431" t="s">
        <v>2593</v>
      </c>
      <c r="J112" s="402">
        <v>1</v>
      </c>
      <c r="K112" s="416" t="s">
        <v>2594</v>
      </c>
      <c r="L112" s="357">
        <f>M112*J112</f>
        <v>91</v>
      </c>
      <c r="M112" s="415">
        <f>O112*K112</f>
        <v>91</v>
      </c>
      <c r="N112" s="382" t="s">
        <v>35</v>
      </c>
      <c r="O112" s="333">
        <v>0.52</v>
      </c>
      <c r="P112" s="315"/>
      <c r="Q112" s="315"/>
      <c r="R112" s="403">
        <v>39.200000000000003</v>
      </c>
      <c r="S112" s="314" t="s">
        <v>2186</v>
      </c>
      <c r="T112" s="404" t="s">
        <v>2187</v>
      </c>
      <c r="U112" s="404"/>
      <c r="V112" s="618">
        <f>U112*L112</f>
        <v>0</v>
      </c>
      <c r="W112" s="309" t="s">
        <v>2595</v>
      </c>
      <c r="X112" s="309" t="s">
        <v>2233</v>
      </c>
      <c r="Y112" s="322">
        <v>15.5</v>
      </c>
      <c r="Z112" s="424" t="s">
        <v>2234</v>
      </c>
      <c r="AA112" s="309" t="s">
        <v>2596</v>
      </c>
      <c r="AB112" s="309" t="s">
        <v>2236</v>
      </c>
      <c r="AC112" s="322">
        <f>CONVERT(AD112, "kg","lbm")</f>
        <v>0.79366414386555928</v>
      </c>
      <c r="AD112" s="424" t="s">
        <v>2018</v>
      </c>
      <c r="AE112" s="322">
        <v>13</v>
      </c>
      <c r="AF112" s="424" t="s">
        <v>2237</v>
      </c>
      <c r="AG112" s="309" t="s">
        <v>2238</v>
      </c>
      <c r="AH112" s="309" t="s">
        <v>2239</v>
      </c>
      <c r="AI112" s="369">
        <v>0.05</v>
      </c>
      <c r="AJ112" s="309" t="s">
        <v>2240</v>
      </c>
      <c r="AK112" s="309" t="s">
        <v>2597</v>
      </c>
      <c r="AL112" s="425">
        <v>8.2000000000000003E-2</v>
      </c>
      <c r="AM112" s="609">
        <f t="shared" ref="AM112" si="43">CONVERT(AL112,"m^3","ft^3")</f>
        <v>2.8958026711620644</v>
      </c>
      <c r="AN112" s="458" t="s">
        <v>1976</v>
      </c>
    </row>
    <row r="113" spans="1:42" s="490" customFormat="1" ht="21" x14ac:dyDescent="0.25">
      <c r="A113" s="702"/>
      <c r="B113" s="704"/>
      <c r="C113" s="744"/>
      <c r="D113" s="520" t="s">
        <v>2558</v>
      </c>
      <c r="E113" s="548" t="s">
        <v>2598</v>
      </c>
      <c r="F113" s="388"/>
      <c r="G113" s="323" t="s">
        <v>2680</v>
      </c>
      <c r="H113" s="308" t="s">
        <v>2615</v>
      </c>
      <c r="I113" s="324"/>
      <c r="J113" s="325"/>
      <c r="K113" s="326"/>
      <c r="L113" s="356"/>
      <c r="M113" s="363"/>
      <c r="N113" s="423"/>
      <c r="O113" s="421"/>
      <c r="P113" s="494"/>
      <c r="Q113" s="315"/>
      <c r="R113" s="314"/>
      <c r="S113" s="314"/>
      <c r="T113" s="315"/>
      <c r="U113" s="315"/>
      <c r="V113" s="619"/>
      <c r="W113" s="308"/>
      <c r="X113" s="308"/>
      <c r="Y113" s="423"/>
      <c r="Z113" s="423"/>
      <c r="AA113" s="420" t="s">
        <v>2193</v>
      </c>
      <c r="AB113" s="423"/>
      <c r="AC113" s="320"/>
      <c r="AD113" s="407"/>
      <c r="AE113" s="407"/>
      <c r="AF113" s="423"/>
      <c r="AG113" s="309"/>
      <c r="AH113" s="309"/>
      <c r="AI113" s="369"/>
      <c r="AJ113" s="423"/>
      <c r="AK113" s="423"/>
      <c r="AL113" s="407"/>
      <c r="AM113" s="607"/>
      <c r="AN113" s="458" t="s">
        <v>1976</v>
      </c>
    </row>
    <row r="114" spans="1:42" s="490" customFormat="1" ht="21" x14ac:dyDescent="0.25">
      <c r="A114" s="702"/>
      <c r="B114" s="704"/>
      <c r="C114" s="744"/>
      <c r="D114" s="520" t="s">
        <v>2562</v>
      </c>
      <c r="E114" s="439" t="s">
        <v>2599</v>
      </c>
      <c r="F114" s="388"/>
      <c r="G114" s="323" t="s">
        <v>2680</v>
      </c>
      <c r="H114" s="308" t="s">
        <v>2615</v>
      </c>
      <c r="I114" s="324"/>
      <c r="J114" s="325"/>
      <c r="K114" s="326"/>
      <c r="L114" s="356"/>
      <c r="M114" s="363"/>
      <c r="N114" s="423"/>
      <c r="O114" s="421"/>
      <c r="P114" s="495"/>
      <c r="Q114" s="315"/>
      <c r="R114" s="316"/>
      <c r="S114" s="317"/>
      <c r="T114" s="318"/>
      <c r="U114" s="318"/>
      <c r="V114" s="620"/>
      <c r="W114" s="315"/>
      <c r="X114" s="315"/>
      <c r="Y114" s="423"/>
      <c r="Z114" s="423"/>
      <c r="AA114" s="532"/>
      <c r="AB114" s="423"/>
      <c r="AC114" s="320"/>
      <c r="AD114" s="407"/>
      <c r="AE114" s="407"/>
      <c r="AF114" s="423"/>
      <c r="AG114" s="309"/>
      <c r="AH114" s="309"/>
      <c r="AI114" s="369"/>
      <c r="AJ114" s="423"/>
      <c r="AK114" s="423"/>
      <c r="AL114" s="407"/>
      <c r="AM114" s="607"/>
      <c r="AN114" s="458" t="s">
        <v>1976</v>
      </c>
    </row>
    <row r="115" spans="1:42" s="490" customFormat="1" ht="21.6" thickBot="1" x14ac:dyDescent="0.3">
      <c r="A115" s="703"/>
      <c r="B115" s="705"/>
      <c r="C115" s="745"/>
      <c r="D115" s="523" t="s">
        <v>2566</v>
      </c>
      <c r="E115" s="524" t="s">
        <v>2600</v>
      </c>
      <c r="F115" s="388"/>
      <c r="G115" s="323" t="s">
        <v>2680</v>
      </c>
      <c r="H115" s="308" t="s">
        <v>2615</v>
      </c>
      <c r="I115" s="463"/>
      <c r="J115" s="464"/>
      <c r="K115" s="465"/>
      <c r="L115" s="525"/>
      <c r="M115" s="526"/>
      <c r="N115" s="527"/>
      <c r="O115" s="466"/>
      <c r="P115" s="528"/>
      <c r="Q115" s="467"/>
      <c r="R115" s="468"/>
      <c r="S115" s="469"/>
      <c r="T115" s="470"/>
      <c r="U115" s="470"/>
      <c r="V115" s="622"/>
      <c r="W115" s="467"/>
      <c r="X115" s="467"/>
      <c r="Y115" s="527"/>
      <c r="Z115" s="527"/>
      <c r="AA115" s="533"/>
      <c r="AB115" s="527"/>
      <c r="AC115" s="529"/>
      <c r="AD115" s="473"/>
      <c r="AE115" s="473"/>
      <c r="AF115" s="527"/>
      <c r="AG115" s="471"/>
      <c r="AH115" s="471"/>
      <c r="AI115" s="472"/>
      <c r="AJ115" s="527"/>
      <c r="AK115" s="527"/>
      <c r="AL115" s="473"/>
      <c r="AM115" s="608"/>
      <c r="AN115" s="474" t="s">
        <v>1976</v>
      </c>
    </row>
    <row r="116" spans="1:42" s="490" customFormat="1" ht="30" customHeight="1" x14ac:dyDescent="0.25">
      <c r="A116" s="679" t="s">
        <v>2619</v>
      </c>
      <c r="B116" s="680"/>
      <c r="C116" s="681"/>
      <c r="D116" s="552"/>
      <c r="E116" s="553"/>
      <c r="F116" s="610"/>
      <c r="G116" s="554"/>
      <c r="H116" s="555"/>
      <c r="I116" s="556"/>
      <c r="J116" s="557"/>
      <c r="K116" s="558"/>
      <c r="L116" s="559"/>
      <c r="M116" s="560"/>
      <c r="N116" s="561"/>
      <c r="O116" s="562"/>
      <c r="P116" s="563"/>
      <c r="Q116" s="564"/>
      <c r="R116" s="565"/>
      <c r="S116" s="566"/>
      <c r="T116" s="567"/>
      <c r="U116" s="567"/>
      <c r="V116" s="623"/>
      <c r="W116" s="568"/>
      <c r="X116" s="568"/>
      <c r="Y116" s="561"/>
      <c r="Z116" s="561"/>
      <c r="AA116" s="569"/>
      <c r="AB116" s="561"/>
      <c r="AC116" s="570"/>
      <c r="AD116" s="571"/>
      <c r="AE116" s="571"/>
      <c r="AF116" s="561"/>
      <c r="AG116" s="572"/>
      <c r="AH116" s="572"/>
      <c r="AI116" s="573"/>
      <c r="AJ116" s="561"/>
      <c r="AK116" s="561"/>
      <c r="AL116" s="571"/>
      <c r="AM116" s="606"/>
      <c r="AN116" s="574"/>
    </row>
    <row r="117" spans="1:42" s="490" customFormat="1" ht="49.5" customHeight="1" x14ac:dyDescent="0.25">
      <c r="A117" s="685" t="s">
        <v>2620</v>
      </c>
      <c r="B117" s="682" t="s">
        <v>2622</v>
      </c>
      <c r="C117" s="581"/>
      <c r="D117" s="391" t="s">
        <v>1898</v>
      </c>
      <c r="E117" s="590" t="s">
        <v>2662</v>
      </c>
      <c r="F117" s="481" t="s">
        <v>2704</v>
      </c>
      <c r="G117" s="397"/>
      <c r="H117" s="359"/>
      <c r="I117" s="601" t="s">
        <v>2498</v>
      </c>
      <c r="J117" s="583"/>
      <c r="K117" s="575"/>
      <c r="L117" s="592">
        <v>150</v>
      </c>
      <c r="M117" s="584"/>
      <c r="N117" s="315" t="s">
        <v>2185</v>
      </c>
      <c r="O117" s="576" t="s">
        <v>62</v>
      </c>
      <c r="P117" s="302"/>
      <c r="Q117" s="577"/>
      <c r="R117" s="578"/>
      <c r="S117" s="579"/>
      <c r="T117" s="580"/>
      <c r="U117" s="580"/>
      <c r="V117" s="624">
        <f>U117*L117</f>
        <v>0</v>
      </c>
      <c r="W117" s="302" t="s">
        <v>2641</v>
      </c>
      <c r="X117" s="302"/>
      <c r="Y117" s="594" t="s">
        <v>2651</v>
      </c>
      <c r="Z117" s="352"/>
      <c r="AA117" s="352"/>
      <c r="AB117" s="352"/>
      <c r="AC117" s="352"/>
      <c r="AD117" s="352"/>
      <c r="AE117" s="352"/>
      <c r="AF117" s="352"/>
      <c r="AG117" s="342"/>
      <c r="AH117" s="342"/>
      <c r="AI117" s="370"/>
      <c r="AJ117" s="352"/>
      <c r="AK117" s="352" t="s">
        <v>2241</v>
      </c>
      <c r="AL117" s="352"/>
      <c r="AM117" s="352"/>
      <c r="AN117" s="602"/>
      <c r="AO117" s="486"/>
      <c r="AP117" s="486"/>
    </row>
    <row r="118" spans="1:42" s="490" customFormat="1" ht="30" customHeight="1" x14ac:dyDescent="0.25">
      <c r="A118" s="686"/>
      <c r="B118" s="683"/>
      <c r="C118" s="581"/>
      <c r="D118" s="309" t="s">
        <v>1980</v>
      </c>
      <c r="E118" s="588" t="s">
        <v>2623</v>
      </c>
      <c r="F118" s="586"/>
      <c r="G118" s="593" t="s">
        <v>2643</v>
      </c>
      <c r="H118" s="359"/>
      <c r="I118" s="582"/>
      <c r="J118" s="583"/>
      <c r="K118" s="575"/>
      <c r="L118" s="597" t="s">
        <v>2634</v>
      </c>
      <c r="M118" s="591"/>
      <c r="N118" s="352"/>
      <c r="O118" s="576"/>
      <c r="P118" s="302"/>
      <c r="Q118" s="577"/>
      <c r="R118" s="578"/>
      <c r="S118" s="579"/>
      <c r="T118" s="580"/>
      <c r="U118" s="580"/>
      <c r="V118" s="624"/>
      <c r="W118" s="302"/>
      <c r="X118" s="302"/>
      <c r="Y118" s="352"/>
      <c r="Z118" s="352"/>
      <c r="AA118" s="308" t="s">
        <v>1986</v>
      </c>
      <c r="AB118" s="352"/>
      <c r="AC118" s="352"/>
      <c r="AD118" s="352"/>
      <c r="AE118" s="352"/>
      <c r="AF118" s="352"/>
      <c r="AG118" s="308" t="s">
        <v>1990</v>
      </c>
      <c r="AH118" s="342"/>
      <c r="AI118" s="369">
        <f t="shared" ref="AI118:AI139" si="44">AJ118*2.20462</f>
        <v>0.10582175999999999</v>
      </c>
      <c r="AJ118" s="308" t="s">
        <v>1992</v>
      </c>
      <c r="AK118" s="352"/>
      <c r="AL118" s="352"/>
      <c r="AM118" s="352"/>
      <c r="AN118" s="602" t="s">
        <v>1966</v>
      </c>
      <c r="AO118" s="486"/>
      <c r="AP118" s="486"/>
    </row>
    <row r="119" spans="1:42" s="490" customFormat="1" ht="30" customHeight="1" x14ac:dyDescent="0.25">
      <c r="A119" s="686"/>
      <c r="B119" s="683"/>
      <c r="C119" s="581"/>
      <c r="D119" s="309" t="s">
        <v>2013</v>
      </c>
      <c r="E119" s="588" t="s">
        <v>2624</v>
      </c>
      <c r="F119" s="586"/>
      <c r="G119" s="369">
        <v>1.06</v>
      </c>
      <c r="H119" s="359"/>
      <c r="I119" s="582"/>
      <c r="J119" s="583"/>
      <c r="K119" s="575"/>
      <c r="L119" s="597" t="s">
        <v>2639</v>
      </c>
      <c r="M119" s="591"/>
      <c r="N119" s="352"/>
      <c r="O119" s="576"/>
      <c r="P119" s="302"/>
      <c r="Q119" s="577"/>
      <c r="R119" s="578"/>
      <c r="S119" s="579"/>
      <c r="T119" s="580"/>
      <c r="U119" s="580"/>
      <c r="V119" s="624"/>
      <c r="W119" s="302"/>
      <c r="X119" s="302"/>
      <c r="Y119" s="352"/>
      <c r="Z119" s="352"/>
      <c r="AA119" s="302" t="s">
        <v>2016</v>
      </c>
      <c r="AB119" s="352"/>
      <c r="AC119" s="352"/>
      <c r="AD119" s="352"/>
      <c r="AE119" s="352"/>
      <c r="AF119" s="352"/>
      <c r="AG119" s="302" t="s">
        <v>2019</v>
      </c>
      <c r="AH119" s="342"/>
      <c r="AI119" s="369">
        <f t="shared" si="44"/>
        <v>0.13227719999999998</v>
      </c>
      <c r="AJ119" s="352">
        <v>0.06</v>
      </c>
      <c r="AK119" s="352"/>
      <c r="AL119" s="352"/>
      <c r="AM119" s="352"/>
      <c r="AN119" s="602" t="s">
        <v>1966</v>
      </c>
      <c r="AO119" s="486"/>
      <c r="AP119" s="486"/>
    </row>
    <row r="120" spans="1:42" s="490" customFormat="1" ht="30" customHeight="1" x14ac:dyDescent="0.25">
      <c r="A120" s="686"/>
      <c r="B120" s="683"/>
      <c r="C120" s="581"/>
      <c r="D120" s="342" t="s">
        <v>1960</v>
      </c>
      <c r="E120" s="588" t="s">
        <v>2625</v>
      </c>
      <c r="F120" s="586"/>
      <c r="G120" s="594" t="s">
        <v>2644</v>
      </c>
      <c r="H120" s="359"/>
      <c r="I120" s="582"/>
      <c r="J120" s="583"/>
      <c r="K120" s="575"/>
      <c r="L120" s="597" t="s">
        <v>2638</v>
      </c>
      <c r="M120" s="591"/>
      <c r="N120" s="352"/>
      <c r="O120" s="576"/>
      <c r="P120" s="302"/>
      <c r="Q120" s="577"/>
      <c r="R120" s="578"/>
      <c r="S120" s="579"/>
      <c r="T120" s="580"/>
      <c r="U120" s="580"/>
      <c r="V120" s="624"/>
      <c r="W120" s="302"/>
      <c r="X120" s="302"/>
      <c r="Y120" s="352"/>
      <c r="Z120" s="352"/>
      <c r="AA120" s="302" t="s">
        <v>1963</v>
      </c>
      <c r="AB120" s="352"/>
      <c r="AC120" s="352"/>
      <c r="AD120" s="352"/>
      <c r="AE120" s="352"/>
      <c r="AF120" s="352"/>
      <c r="AG120" s="302" t="s">
        <v>1964</v>
      </c>
      <c r="AH120" s="342"/>
      <c r="AI120" s="369">
        <f t="shared" si="44"/>
        <v>0.10361714</v>
      </c>
      <c r="AJ120" s="302" t="s">
        <v>1965</v>
      </c>
      <c r="AK120" s="352"/>
      <c r="AL120" s="352"/>
      <c r="AM120" s="352"/>
      <c r="AN120" s="602" t="s">
        <v>1966</v>
      </c>
      <c r="AO120" s="486"/>
      <c r="AP120" s="486"/>
    </row>
    <row r="121" spans="1:42" s="490" customFormat="1" ht="30" customHeight="1" x14ac:dyDescent="0.25">
      <c r="A121" s="686"/>
      <c r="B121" s="683"/>
      <c r="C121" s="581"/>
      <c r="D121" s="309" t="s">
        <v>1996</v>
      </c>
      <c r="E121" s="588" t="s">
        <v>2626</v>
      </c>
      <c r="F121" s="586"/>
      <c r="G121" s="594" t="s">
        <v>2645</v>
      </c>
      <c r="H121" s="359"/>
      <c r="I121" s="582"/>
      <c r="J121" s="583"/>
      <c r="K121" s="575"/>
      <c r="L121" s="597" t="s">
        <v>2638</v>
      </c>
      <c r="M121" s="591"/>
      <c r="N121" s="352"/>
      <c r="O121" s="576"/>
      <c r="P121" s="302"/>
      <c r="Q121" s="577"/>
      <c r="R121" s="578"/>
      <c r="S121" s="579"/>
      <c r="T121" s="580"/>
      <c r="U121" s="580"/>
      <c r="V121" s="624"/>
      <c r="W121" s="302"/>
      <c r="X121" s="302"/>
      <c r="Y121" s="352"/>
      <c r="Z121" s="352"/>
      <c r="AA121" s="308" t="s">
        <v>2003</v>
      </c>
      <c r="AB121" s="352"/>
      <c r="AC121" s="352"/>
      <c r="AD121" s="352"/>
      <c r="AE121" s="352"/>
      <c r="AF121" s="352"/>
      <c r="AG121" s="308" t="s">
        <v>2006</v>
      </c>
      <c r="AH121" s="342"/>
      <c r="AI121" s="369">
        <f t="shared" si="44"/>
        <v>0.13448181999999997</v>
      </c>
      <c r="AJ121" s="308" t="s">
        <v>2008</v>
      </c>
      <c r="AK121" s="352"/>
      <c r="AL121" s="352"/>
      <c r="AM121" s="352"/>
      <c r="AN121" s="602" t="s">
        <v>1966</v>
      </c>
      <c r="AO121" s="486"/>
      <c r="AP121" s="486"/>
    </row>
    <row r="122" spans="1:42" s="490" customFormat="1" ht="30" customHeight="1" x14ac:dyDescent="0.25">
      <c r="A122" s="686"/>
      <c r="B122" s="683"/>
      <c r="C122" s="581"/>
      <c r="D122" s="508" t="s">
        <v>2172</v>
      </c>
      <c r="E122" s="588" t="s">
        <v>2627</v>
      </c>
      <c r="F122" s="586"/>
      <c r="G122" s="594" t="s">
        <v>2646</v>
      </c>
      <c r="H122" s="359"/>
      <c r="I122" s="582"/>
      <c r="J122" s="583"/>
      <c r="K122" s="575"/>
      <c r="L122" s="597" t="s">
        <v>2634</v>
      </c>
      <c r="M122" s="591"/>
      <c r="N122" s="352"/>
      <c r="O122" s="576"/>
      <c r="P122" s="302"/>
      <c r="Q122" s="577"/>
      <c r="R122" s="578"/>
      <c r="S122" s="579"/>
      <c r="T122" s="580"/>
      <c r="U122" s="580"/>
      <c r="V122" s="624"/>
      <c r="W122" s="302"/>
      <c r="X122" s="302"/>
      <c r="Y122" s="352"/>
      <c r="Z122" s="352"/>
      <c r="AA122" s="346" t="s">
        <v>2175</v>
      </c>
      <c r="AB122" s="352"/>
      <c r="AC122" s="352"/>
      <c r="AD122" s="352"/>
      <c r="AE122" s="352"/>
      <c r="AF122" s="352"/>
      <c r="AG122" s="302" t="s">
        <v>2176</v>
      </c>
      <c r="AH122" s="342"/>
      <c r="AI122" s="369">
        <f t="shared" si="44"/>
        <v>8.3775559999999985E-2</v>
      </c>
      <c r="AJ122" s="429">
        <v>3.7999999999999999E-2</v>
      </c>
      <c r="AK122" s="352"/>
      <c r="AL122" s="352"/>
      <c r="AM122" s="352"/>
      <c r="AN122" s="602" t="s">
        <v>1966</v>
      </c>
      <c r="AO122" s="486"/>
      <c r="AP122" s="486"/>
    </row>
    <row r="123" spans="1:42" s="490" customFormat="1" ht="30" customHeight="1" x14ac:dyDescent="0.25">
      <c r="A123" s="686"/>
      <c r="B123" s="683"/>
      <c r="C123" s="581"/>
      <c r="D123" s="438" t="s">
        <v>2144</v>
      </c>
      <c r="E123" s="588" t="s">
        <v>2633</v>
      </c>
      <c r="F123" s="586"/>
      <c r="G123" s="594" t="s">
        <v>2647</v>
      </c>
      <c r="H123" s="359"/>
      <c r="I123" s="582"/>
      <c r="J123" s="583"/>
      <c r="K123" s="575"/>
      <c r="L123" s="597" t="s">
        <v>2636</v>
      </c>
      <c r="M123" s="591"/>
      <c r="N123" s="352"/>
      <c r="O123" s="576"/>
      <c r="P123" s="302"/>
      <c r="Q123" s="577"/>
      <c r="R123" s="578"/>
      <c r="S123" s="579"/>
      <c r="T123" s="580"/>
      <c r="U123" s="580"/>
      <c r="V123" s="624"/>
      <c r="W123" s="302"/>
      <c r="X123" s="302"/>
      <c r="Y123" s="352"/>
      <c r="Z123" s="352"/>
      <c r="AA123" s="430" t="s">
        <v>2150</v>
      </c>
      <c r="AB123" s="352"/>
      <c r="AC123" s="352"/>
      <c r="AD123" s="352"/>
      <c r="AE123" s="352"/>
      <c r="AF123" s="352"/>
      <c r="AG123" s="429" t="s">
        <v>2152</v>
      </c>
      <c r="AH123" s="342"/>
      <c r="AI123" s="369">
        <f t="shared" si="44"/>
        <v>3.3069299999999996E-2</v>
      </c>
      <c r="AJ123" s="429">
        <v>1.4999999999999999E-2</v>
      </c>
      <c r="AK123" s="352"/>
      <c r="AL123" s="352"/>
      <c r="AM123" s="352"/>
      <c r="AN123" s="602" t="s">
        <v>1976</v>
      </c>
      <c r="AO123" s="486"/>
      <c r="AP123" s="486"/>
    </row>
    <row r="124" spans="1:42" s="490" customFormat="1" ht="30" customHeight="1" x14ac:dyDescent="0.25">
      <c r="A124" s="686"/>
      <c r="B124" s="683"/>
      <c r="C124" s="581"/>
      <c r="D124" s="309" t="s">
        <v>2108</v>
      </c>
      <c r="E124" s="588" t="s">
        <v>2628</v>
      </c>
      <c r="F124" s="586"/>
      <c r="G124" s="594" t="s">
        <v>2648</v>
      </c>
      <c r="H124" s="359"/>
      <c r="I124" s="582"/>
      <c r="J124" s="583"/>
      <c r="K124" s="575"/>
      <c r="L124" s="597" t="s">
        <v>2635</v>
      </c>
      <c r="M124" s="591"/>
      <c r="N124" s="352"/>
      <c r="O124" s="576"/>
      <c r="P124" s="302"/>
      <c r="Q124" s="577"/>
      <c r="R124" s="578"/>
      <c r="S124" s="579"/>
      <c r="T124" s="580"/>
      <c r="U124" s="580"/>
      <c r="V124" s="624"/>
      <c r="W124" s="302"/>
      <c r="X124" s="302"/>
      <c r="Y124" s="352"/>
      <c r="Z124" s="352"/>
      <c r="AA124" s="302" t="s">
        <v>2016</v>
      </c>
      <c r="AB124" s="352"/>
      <c r="AC124" s="352"/>
      <c r="AD124" s="352"/>
      <c r="AE124" s="352"/>
      <c r="AF124" s="352"/>
      <c r="AG124" s="302" t="s">
        <v>2019</v>
      </c>
      <c r="AH124" s="342"/>
      <c r="AI124" s="369">
        <f t="shared" si="44"/>
        <v>0.13227719999999998</v>
      </c>
      <c r="AJ124" s="352">
        <v>0.06</v>
      </c>
      <c r="AK124" s="352"/>
      <c r="AL124" s="352"/>
      <c r="AM124" s="352"/>
      <c r="AN124" s="602" t="s">
        <v>1966</v>
      </c>
      <c r="AO124" s="486"/>
      <c r="AP124" s="486"/>
    </row>
    <row r="125" spans="1:42" s="490" customFormat="1" ht="30" customHeight="1" x14ac:dyDescent="0.25">
      <c r="A125" s="686"/>
      <c r="B125" s="683"/>
      <c r="C125" s="581"/>
      <c r="D125" s="342" t="s">
        <v>2064</v>
      </c>
      <c r="E125" s="588" t="s">
        <v>2629</v>
      </c>
      <c r="F125" s="586"/>
      <c r="G125" s="594" t="s">
        <v>2649</v>
      </c>
      <c r="H125" s="359"/>
      <c r="I125" s="582"/>
      <c r="J125" s="583"/>
      <c r="K125" s="575"/>
      <c r="L125" s="597" t="s">
        <v>2634</v>
      </c>
      <c r="M125" s="591"/>
      <c r="N125" s="352"/>
      <c r="O125" s="576"/>
      <c r="P125" s="302"/>
      <c r="Q125" s="577"/>
      <c r="R125" s="578"/>
      <c r="S125" s="579"/>
      <c r="T125" s="580"/>
      <c r="U125" s="580"/>
      <c r="V125" s="624"/>
      <c r="W125" s="302"/>
      <c r="X125" s="302"/>
      <c r="Y125" s="352"/>
      <c r="Z125" s="352"/>
      <c r="AA125" s="428" t="s">
        <v>2071</v>
      </c>
      <c r="AB125" s="352"/>
      <c r="AC125" s="352"/>
      <c r="AD125" s="352"/>
      <c r="AE125" s="352"/>
      <c r="AF125" s="352"/>
      <c r="AG125" s="428" t="s">
        <v>2073</v>
      </c>
      <c r="AH125" s="342"/>
      <c r="AI125" s="369">
        <f t="shared" si="44"/>
        <v>9.0389419999999998E-2</v>
      </c>
      <c r="AJ125" s="428">
        <v>4.1000000000000002E-2</v>
      </c>
      <c r="AK125" s="352"/>
      <c r="AL125" s="352"/>
      <c r="AM125" s="352"/>
      <c r="AN125" s="602" t="s">
        <v>1966</v>
      </c>
      <c r="AO125" s="486"/>
      <c r="AP125" s="486"/>
    </row>
    <row r="126" spans="1:42" s="490" customFormat="1" ht="30" customHeight="1" x14ac:dyDescent="0.25">
      <c r="A126" s="686"/>
      <c r="B126" s="683"/>
      <c r="C126" s="581"/>
      <c r="D126" s="309" t="s">
        <v>2101</v>
      </c>
      <c r="E126" s="588" t="s">
        <v>2630</v>
      </c>
      <c r="F126" s="586"/>
      <c r="G126" s="594" t="s">
        <v>2643</v>
      </c>
      <c r="H126" s="359"/>
      <c r="I126" s="582"/>
      <c r="J126" s="583"/>
      <c r="K126" s="575"/>
      <c r="L126" s="597" t="s">
        <v>2634</v>
      </c>
      <c r="M126" s="591"/>
      <c r="N126" s="352"/>
      <c r="O126" s="576"/>
      <c r="P126" s="302"/>
      <c r="Q126" s="577"/>
      <c r="R126" s="578"/>
      <c r="S126" s="579"/>
      <c r="T126" s="580"/>
      <c r="U126" s="580"/>
      <c r="V126" s="624"/>
      <c r="W126" s="302"/>
      <c r="X126" s="302"/>
      <c r="Y126" s="352"/>
      <c r="Z126" s="352"/>
      <c r="AA126" s="308" t="s">
        <v>2103</v>
      </c>
      <c r="AB126" s="352"/>
      <c r="AC126" s="352"/>
      <c r="AD126" s="352"/>
      <c r="AE126" s="352"/>
      <c r="AF126" s="352"/>
      <c r="AG126" s="308" t="s">
        <v>1990</v>
      </c>
      <c r="AH126" s="342"/>
      <c r="AI126" s="369">
        <f t="shared" si="44"/>
        <v>0.10582175999999999</v>
      </c>
      <c r="AJ126" s="308" t="s">
        <v>1992</v>
      </c>
      <c r="AK126" s="352"/>
      <c r="AL126" s="352"/>
      <c r="AM126" s="352"/>
      <c r="AN126" s="602" t="s">
        <v>1966</v>
      </c>
      <c r="AO126" s="486"/>
      <c r="AP126" s="486"/>
    </row>
    <row r="127" spans="1:42" s="490" customFormat="1" ht="30" customHeight="1" x14ac:dyDescent="0.25">
      <c r="A127" s="686"/>
      <c r="B127" s="683"/>
      <c r="C127" s="581"/>
      <c r="D127" s="309" t="s">
        <v>2025</v>
      </c>
      <c r="E127" s="589" t="s">
        <v>2631</v>
      </c>
      <c r="F127" s="586"/>
      <c r="G127" s="594" t="s">
        <v>2650</v>
      </c>
      <c r="H127" s="359"/>
      <c r="I127" s="582"/>
      <c r="J127" s="583"/>
      <c r="K127" s="575"/>
      <c r="L127" s="598" t="s">
        <v>2637</v>
      </c>
      <c r="M127" s="591"/>
      <c r="N127" s="352"/>
      <c r="O127" s="576"/>
      <c r="P127" s="302"/>
      <c r="Q127" s="577"/>
      <c r="R127" s="578"/>
      <c r="S127" s="579"/>
      <c r="T127" s="580"/>
      <c r="U127" s="580"/>
      <c r="V127" s="624"/>
      <c r="W127" s="302"/>
      <c r="X127" s="302"/>
      <c r="Y127" s="352"/>
      <c r="Z127" s="352"/>
      <c r="AA127" s="305" t="s">
        <v>2030</v>
      </c>
      <c r="AB127" s="352"/>
      <c r="AC127" s="352"/>
      <c r="AD127" s="352"/>
      <c r="AE127" s="352"/>
      <c r="AF127" s="352"/>
      <c r="AG127" s="305" t="s">
        <v>2033</v>
      </c>
      <c r="AH127" s="342"/>
      <c r="AI127" s="369">
        <f t="shared" si="44"/>
        <v>0.17636959999999999</v>
      </c>
      <c r="AJ127" s="305" t="s">
        <v>2035</v>
      </c>
      <c r="AK127" s="352"/>
      <c r="AL127" s="352"/>
      <c r="AM127" s="352"/>
      <c r="AN127" s="602" t="s">
        <v>1966</v>
      </c>
      <c r="AO127" s="486"/>
      <c r="AP127" s="486"/>
    </row>
    <row r="128" spans="1:42" s="490" customFormat="1" ht="30" customHeight="1" x14ac:dyDescent="0.25">
      <c r="A128" s="687"/>
      <c r="B128" s="684"/>
      <c r="C128" s="581"/>
      <c r="D128" s="508" t="s">
        <v>2494</v>
      </c>
      <c r="E128" s="589" t="s">
        <v>2632</v>
      </c>
      <c r="F128" s="586"/>
      <c r="G128" s="594" t="s">
        <v>2650</v>
      </c>
      <c r="H128" s="359"/>
      <c r="I128" s="582"/>
      <c r="J128" s="583"/>
      <c r="K128" s="575"/>
      <c r="L128" s="598" t="s">
        <v>2637</v>
      </c>
      <c r="M128" s="591"/>
      <c r="N128" s="352"/>
      <c r="O128" s="576"/>
      <c r="P128" s="302"/>
      <c r="Q128" s="577"/>
      <c r="R128" s="578"/>
      <c r="S128" s="579"/>
      <c r="T128" s="580"/>
      <c r="U128" s="580"/>
      <c r="V128" s="624"/>
      <c r="W128" s="302"/>
      <c r="X128" s="302"/>
      <c r="Y128" s="352"/>
      <c r="Z128" s="352"/>
      <c r="AA128" s="305" t="s">
        <v>2030</v>
      </c>
      <c r="AB128" s="352"/>
      <c r="AC128" s="352"/>
      <c r="AD128" s="352"/>
      <c r="AE128" s="352"/>
      <c r="AF128" s="352"/>
      <c r="AG128" s="305" t="s">
        <v>2033</v>
      </c>
      <c r="AH128" s="342"/>
      <c r="AI128" s="369">
        <f t="shared" si="44"/>
        <v>0.17636959999999999</v>
      </c>
      <c r="AJ128" s="305" t="s">
        <v>2035</v>
      </c>
      <c r="AK128" s="352"/>
      <c r="AL128" s="352"/>
      <c r="AM128" s="352"/>
      <c r="AN128" s="602" t="s">
        <v>1966</v>
      </c>
      <c r="AO128" s="486"/>
      <c r="AP128" s="486"/>
    </row>
    <row r="129" spans="1:42" s="490" customFormat="1" ht="54" customHeight="1" x14ac:dyDescent="0.25">
      <c r="A129" s="709" t="s">
        <v>2621</v>
      </c>
      <c r="B129" s="706" t="s">
        <v>2654</v>
      </c>
      <c r="C129" s="585"/>
      <c r="D129" s="391" t="s">
        <v>1898</v>
      </c>
      <c r="E129" s="595" t="s">
        <v>2678</v>
      </c>
      <c r="F129" s="481" t="s">
        <v>2704</v>
      </c>
      <c r="G129" s="397"/>
      <c r="H129" s="359"/>
      <c r="I129" s="601" t="s">
        <v>2653</v>
      </c>
      <c r="J129" s="583"/>
      <c r="K129" s="575"/>
      <c r="L129" s="600">
        <v>163.6</v>
      </c>
      <c r="M129" s="584"/>
      <c r="N129" s="315" t="s">
        <v>2185</v>
      </c>
      <c r="O129" s="576" t="s">
        <v>62</v>
      </c>
      <c r="P129" s="302"/>
      <c r="Q129" s="577"/>
      <c r="R129" s="578"/>
      <c r="S129" s="579"/>
      <c r="T129" s="580"/>
      <c r="U129" s="580"/>
      <c r="V129" s="624">
        <f>U129*L129</f>
        <v>0</v>
      </c>
      <c r="W129" s="302" t="s">
        <v>2640</v>
      </c>
      <c r="X129" s="302"/>
      <c r="Y129" s="594" t="s">
        <v>2652</v>
      </c>
      <c r="Z129" s="352"/>
      <c r="AA129" s="352"/>
      <c r="AB129" s="352"/>
      <c r="AC129" s="352"/>
      <c r="AD129" s="352"/>
      <c r="AE129" s="352"/>
      <c r="AF129" s="352"/>
      <c r="AG129" s="342"/>
      <c r="AH129" s="342"/>
      <c r="AI129" s="370"/>
      <c r="AJ129" s="352"/>
      <c r="AK129" s="352" t="s">
        <v>2642</v>
      </c>
      <c r="AL129" s="352"/>
      <c r="AM129" s="352"/>
      <c r="AN129" s="602"/>
      <c r="AO129" s="486"/>
      <c r="AP129" s="486"/>
    </row>
    <row r="130" spans="1:42" s="490" customFormat="1" ht="30" customHeight="1" x14ac:dyDescent="0.25">
      <c r="A130" s="710"/>
      <c r="B130" s="707"/>
      <c r="C130" s="585"/>
      <c r="D130" s="391" t="s">
        <v>2437</v>
      </c>
      <c r="E130" s="587" t="s">
        <v>2666</v>
      </c>
      <c r="F130" s="398"/>
      <c r="G130" s="323">
        <v>2.4</v>
      </c>
      <c r="H130" s="359"/>
      <c r="I130" s="582"/>
      <c r="J130" s="583"/>
      <c r="K130" s="575"/>
      <c r="L130" s="599" t="s">
        <v>2655</v>
      </c>
      <c r="M130" s="591"/>
      <c r="N130" s="315"/>
      <c r="O130" s="576"/>
      <c r="P130" s="302"/>
      <c r="Q130" s="577"/>
      <c r="R130" s="578"/>
      <c r="S130" s="579"/>
      <c r="T130" s="580"/>
      <c r="U130" s="580"/>
      <c r="V130" s="624"/>
      <c r="W130" s="302"/>
      <c r="X130" s="302"/>
      <c r="Y130" s="594"/>
      <c r="Z130" s="352"/>
      <c r="AA130" s="480" t="s">
        <v>2440</v>
      </c>
      <c r="AB130" s="352"/>
      <c r="AC130" s="352"/>
      <c r="AD130" s="352"/>
      <c r="AE130" s="352"/>
      <c r="AF130" s="352"/>
      <c r="AG130" s="480" t="s">
        <v>2442</v>
      </c>
      <c r="AH130" s="342"/>
      <c r="AI130" s="369">
        <f t="shared" si="44"/>
        <v>0.14770954</v>
      </c>
      <c r="AJ130" s="342" t="s">
        <v>2369</v>
      </c>
      <c r="AK130" s="352"/>
      <c r="AL130" s="352"/>
      <c r="AM130" s="352"/>
      <c r="AN130" s="602" t="s">
        <v>2444</v>
      </c>
      <c r="AO130" s="486"/>
      <c r="AP130" s="486"/>
    </row>
    <row r="131" spans="1:42" s="490" customFormat="1" ht="30" customHeight="1" x14ac:dyDescent="0.25">
      <c r="A131" s="710"/>
      <c r="B131" s="707"/>
      <c r="C131" s="585"/>
      <c r="D131" s="391" t="s">
        <v>2466</v>
      </c>
      <c r="E131" s="587" t="s">
        <v>2667</v>
      </c>
      <c r="F131" s="398"/>
      <c r="G131" s="323">
        <v>2.2599999999999998</v>
      </c>
      <c r="H131" s="359"/>
      <c r="I131" s="582"/>
      <c r="J131" s="583"/>
      <c r="K131" s="575"/>
      <c r="L131" s="599" t="s">
        <v>2656</v>
      </c>
      <c r="M131" s="591"/>
      <c r="N131" s="315"/>
      <c r="O131" s="576"/>
      <c r="P131" s="302"/>
      <c r="Q131" s="577"/>
      <c r="R131" s="578"/>
      <c r="S131" s="579"/>
      <c r="T131" s="580"/>
      <c r="U131" s="580"/>
      <c r="V131" s="624"/>
      <c r="W131" s="302"/>
      <c r="X131" s="302"/>
      <c r="Y131" s="594"/>
      <c r="Z131" s="352"/>
      <c r="AA131" s="308" t="s">
        <v>2469</v>
      </c>
      <c r="AB131" s="352"/>
      <c r="AC131" s="352"/>
      <c r="AD131" s="352"/>
      <c r="AE131" s="352"/>
      <c r="AF131" s="352"/>
      <c r="AG131" s="308" t="s">
        <v>2470</v>
      </c>
      <c r="AH131" s="342"/>
      <c r="AI131" s="369">
        <f t="shared" si="44"/>
        <v>0.17636959999999999</v>
      </c>
      <c r="AJ131" s="342" t="s">
        <v>2035</v>
      </c>
      <c r="AK131" s="352"/>
      <c r="AL131" s="352"/>
      <c r="AM131" s="352"/>
      <c r="AN131" s="602" t="s">
        <v>2444</v>
      </c>
      <c r="AO131" s="486"/>
      <c r="AP131" s="486"/>
    </row>
    <row r="132" spans="1:42" s="490" customFormat="1" ht="30" customHeight="1" x14ac:dyDescent="0.25">
      <c r="A132" s="710"/>
      <c r="B132" s="707"/>
      <c r="C132" s="585"/>
      <c r="D132" s="391" t="s">
        <v>2209</v>
      </c>
      <c r="E132" s="587" t="s">
        <v>2668</v>
      </c>
      <c r="F132" s="398"/>
      <c r="G132" s="397">
        <v>2.1</v>
      </c>
      <c r="H132" s="359"/>
      <c r="I132" s="582"/>
      <c r="J132" s="583"/>
      <c r="K132" s="575"/>
      <c r="L132" s="599" t="s">
        <v>2676</v>
      </c>
      <c r="M132" s="591"/>
      <c r="N132" s="315"/>
      <c r="O132" s="576"/>
      <c r="P132" s="302"/>
      <c r="Q132" s="577"/>
      <c r="R132" s="578"/>
      <c r="S132" s="579"/>
      <c r="T132" s="580"/>
      <c r="U132" s="580"/>
      <c r="V132" s="624"/>
      <c r="W132" s="302"/>
      <c r="X132" s="302"/>
      <c r="Y132" s="594"/>
      <c r="Z132" s="352"/>
      <c r="AA132" s="342" t="s">
        <v>2367</v>
      </c>
      <c r="AB132" s="352"/>
      <c r="AC132" s="352"/>
      <c r="AD132" s="352"/>
      <c r="AE132" s="352"/>
      <c r="AF132" s="352"/>
      <c r="AG132" s="342" t="s">
        <v>2368</v>
      </c>
      <c r="AH132" s="342"/>
      <c r="AI132" s="369">
        <f t="shared" si="44"/>
        <v>0.14770954</v>
      </c>
      <c r="AJ132" s="342" t="s">
        <v>2369</v>
      </c>
      <c r="AK132" s="352"/>
      <c r="AL132" s="352"/>
      <c r="AM132" s="352"/>
      <c r="AN132" s="602" t="s">
        <v>2212</v>
      </c>
      <c r="AO132" s="486"/>
      <c r="AP132" s="486"/>
    </row>
    <row r="133" spans="1:42" s="490" customFormat="1" ht="30" customHeight="1" x14ac:dyDescent="0.25">
      <c r="A133" s="710"/>
      <c r="B133" s="707"/>
      <c r="C133" s="585"/>
      <c r="D133" s="391" t="s">
        <v>2390</v>
      </c>
      <c r="E133" s="587" t="s">
        <v>2669</v>
      </c>
      <c r="F133" s="398"/>
      <c r="G133" s="320">
        <v>1.87</v>
      </c>
      <c r="H133" s="359"/>
      <c r="I133" s="582"/>
      <c r="J133" s="583"/>
      <c r="K133" s="575"/>
      <c r="L133" s="599" t="s">
        <v>2675</v>
      </c>
      <c r="M133" s="591"/>
      <c r="N133" s="315"/>
      <c r="O133" s="576"/>
      <c r="P133" s="302"/>
      <c r="Q133" s="577"/>
      <c r="R133" s="578"/>
      <c r="S133" s="579"/>
      <c r="T133" s="580"/>
      <c r="U133" s="580"/>
      <c r="V133" s="624"/>
      <c r="W133" s="302"/>
      <c r="X133" s="302"/>
      <c r="Y133" s="594"/>
      <c r="Z133" s="352"/>
      <c r="AA133" s="537" t="s">
        <v>2393</v>
      </c>
      <c r="AB133" s="352"/>
      <c r="AC133" s="352"/>
      <c r="AD133" s="352"/>
      <c r="AE133" s="352"/>
      <c r="AF133" s="352"/>
      <c r="AG133" s="537" t="s">
        <v>2394</v>
      </c>
      <c r="AH133" s="342"/>
      <c r="AI133" s="369">
        <f t="shared" si="44"/>
        <v>0.1543234</v>
      </c>
      <c r="AJ133" s="309" t="s">
        <v>2395</v>
      </c>
      <c r="AK133" s="352"/>
      <c r="AL133" s="352"/>
      <c r="AM133" s="352"/>
      <c r="AN133" s="602" t="s">
        <v>2044</v>
      </c>
      <c r="AO133" s="486"/>
      <c r="AP133" s="486"/>
    </row>
    <row r="134" spans="1:42" s="490" customFormat="1" ht="30" customHeight="1" x14ac:dyDescent="0.25">
      <c r="A134" s="710"/>
      <c r="B134" s="707"/>
      <c r="C134" s="585"/>
      <c r="D134" s="391" t="s">
        <v>2279</v>
      </c>
      <c r="E134" s="587" t="s">
        <v>2670</v>
      </c>
      <c r="F134" s="398"/>
      <c r="G134" s="397">
        <v>1.06</v>
      </c>
      <c r="H134" s="359"/>
      <c r="I134" s="582"/>
      <c r="J134" s="583"/>
      <c r="K134" s="575"/>
      <c r="L134" s="599" t="s">
        <v>2658</v>
      </c>
      <c r="M134" s="591"/>
      <c r="N134" s="315"/>
      <c r="O134" s="576"/>
      <c r="P134" s="302"/>
      <c r="Q134" s="577"/>
      <c r="R134" s="578"/>
      <c r="S134" s="579"/>
      <c r="T134" s="580"/>
      <c r="U134" s="580"/>
      <c r="V134" s="624"/>
      <c r="W134" s="302"/>
      <c r="X134" s="302"/>
      <c r="Y134" s="594"/>
      <c r="Z134" s="352"/>
      <c r="AA134" s="302" t="s">
        <v>2294</v>
      </c>
      <c r="AB134" s="352"/>
      <c r="AC134" s="352"/>
      <c r="AD134" s="352"/>
      <c r="AE134" s="352"/>
      <c r="AF134" s="352"/>
      <c r="AG134" s="302" t="s">
        <v>2283</v>
      </c>
      <c r="AH134" s="342"/>
      <c r="AI134" s="369">
        <f t="shared" si="44"/>
        <v>2.6455439999999997</v>
      </c>
      <c r="AJ134" s="342" t="s">
        <v>2295</v>
      </c>
      <c r="AK134" s="352"/>
      <c r="AL134" s="352"/>
      <c r="AM134" s="352"/>
      <c r="AN134" s="602" t="s">
        <v>2287</v>
      </c>
      <c r="AO134" s="486"/>
      <c r="AP134" s="486"/>
    </row>
    <row r="135" spans="1:42" s="490" customFormat="1" ht="30" customHeight="1" x14ac:dyDescent="0.25">
      <c r="A135" s="710"/>
      <c r="B135" s="707"/>
      <c r="C135" s="585"/>
      <c r="D135" s="391" t="s">
        <v>2301</v>
      </c>
      <c r="E135" s="587" t="s">
        <v>2671</v>
      </c>
      <c r="F135" s="398"/>
      <c r="G135" s="352">
        <v>1.06</v>
      </c>
      <c r="H135" s="359"/>
      <c r="I135" s="582"/>
      <c r="J135" s="583"/>
      <c r="K135" s="575"/>
      <c r="L135" s="599" t="s">
        <v>2659</v>
      </c>
      <c r="M135" s="591"/>
      <c r="N135" s="315"/>
      <c r="O135" s="576"/>
      <c r="P135" s="302"/>
      <c r="Q135" s="577"/>
      <c r="R135" s="578"/>
      <c r="S135" s="579"/>
      <c r="T135" s="580"/>
      <c r="U135" s="580"/>
      <c r="V135" s="624"/>
      <c r="W135" s="302"/>
      <c r="X135" s="302"/>
      <c r="Y135" s="594"/>
      <c r="Z135" s="352"/>
      <c r="AA135" s="302" t="s">
        <v>2304</v>
      </c>
      <c r="AB135" s="352"/>
      <c r="AC135" s="352"/>
      <c r="AD135" s="352"/>
      <c r="AE135" s="352"/>
      <c r="AF135" s="352"/>
      <c r="AG135" s="302" t="s">
        <v>2305</v>
      </c>
      <c r="AH135" s="342"/>
      <c r="AI135" s="369">
        <f t="shared" si="44"/>
        <v>2.4030358000000001</v>
      </c>
      <c r="AJ135" s="342" t="s">
        <v>2306</v>
      </c>
      <c r="AK135" s="352"/>
      <c r="AL135" s="352"/>
      <c r="AM135" s="352"/>
      <c r="AN135" s="602" t="s">
        <v>2287</v>
      </c>
      <c r="AO135" s="486"/>
      <c r="AP135" s="486"/>
    </row>
    <row r="136" spans="1:42" s="490" customFormat="1" ht="30" customHeight="1" x14ac:dyDescent="0.25">
      <c r="A136" s="710"/>
      <c r="B136" s="707"/>
      <c r="C136" s="585"/>
      <c r="D136" s="391" t="s">
        <v>2217</v>
      </c>
      <c r="E136" s="587" t="s">
        <v>2672</v>
      </c>
      <c r="F136" s="398"/>
      <c r="G136" s="352">
        <v>3.04</v>
      </c>
      <c r="H136" s="359"/>
      <c r="I136" s="582"/>
      <c r="J136" s="583"/>
      <c r="K136" s="575"/>
      <c r="L136" s="599" t="s">
        <v>2660</v>
      </c>
      <c r="M136" s="591"/>
      <c r="N136" s="315"/>
      <c r="O136" s="576"/>
      <c r="P136" s="302"/>
      <c r="Q136" s="577"/>
      <c r="R136" s="578"/>
      <c r="S136" s="579"/>
      <c r="T136" s="580"/>
      <c r="U136" s="580"/>
      <c r="V136" s="624"/>
      <c r="W136" s="302"/>
      <c r="X136" s="302"/>
      <c r="Y136" s="594"/>
      <c r="Z136" s="352"/>
      <c r="AA136" s="342" t="s">
        <v>2403</v>
      </c>
      <c r="AB136" s="352"/>
      <c r="AC136" s="352"/>
      <c r="AD136" s="352"/>
      <c r="AE136" s="352"/>
      <c r="AF136" s="352"/>
      <c r="AG136" s="342" t="s">
        <v>2219</v>
      </c>
      <c r="AH136" s="342"/>
      <c r="AI136" s="369">
        <f t="shared" si="44"/>
        <v>0.19841579999999998</v>
      </c>
      <c r="AJ136" s="342" t="s">
        <v>2404</v>
      </c>
      <c r="AK136" s="352"/>
      <c r="AL136" s="352"/>
      <c r="AM136" s="352"/>
      <c r="AN136" s="602" t="s">
        <v>2044</v>
      </c>
      <c r="AO136" s="486"/>
      <c r="AP136" s="486"/>
    </row>
    <row r="137" spans="1:42" s="490" customFormat="1" ht="30" customHeight="1" x14ac:dyDescent="0.25">
      <c r="A137" s="710"/>
      <c r="B137" s="707"/>
      <c r="C137" s="585"/>
      <c r="D137" s="391" t="s">
        <v>2475</v>
      </c>
      <c r="E137" s="587" t="s">
        <v>2677</v>
      </c>
      <c r="F137" s="398"/>
      <c r="G137" s="397">
        <v>2.1</v>
      </c>
      <c r="H137" s="359"/>
      <c r="I137" s="582"/>
      <c r="J137" s="583"/>
      <c r="K137" s="575"/>
      <c r="L137" s="599" t="s">
        <v>2655</v>
      </c>
      <c r="M137" s="591"/>
      <c r="N137" s="315"/>
      <c r="O137" s="576"/>
      <c r="P137" s="302"/>
      <c r="Q137" s="577"/>
      <c r="R137" s="578"/>
      <c r="S137" s="579"/>
      <c r="T137" s="580"/>
      <c r="U137" s="580"/>
      <c r="V137" s="624"/>
      <c r="W137" s="302"/>
      <c r="X137" s="302"/>
      <c r="Y137" s="594"/>
      <c r="Z137" s="352"/>
      <c r="AA137" s="342" t="s">
        <v>2479</v>
      </c>
      <c r="AB137" s="352"/>
      <c r="AC137" s="352"/>
      <c r="AD137" s="352"/>
      <c r="AE137" s="352"/>
      <c r="AF137" s="352"/>
      <c r="AG137" s="342" t="s">
        <v>2480</v>
      </c>
      <c r="AH137" s="342"/>
      <c r="AI137" s="369">
        <f t="shared" si="44"/>
        <v>0.17196035999999998</v>
      </c>
      <c r="AJ137" s="342" t="s">
        <v>2481</v>
      </c>
      <c r="AK137" s="352"/>
      <c r="AL137" s="352"/>
      <c r="AM137" s="352"/>
      <c r="AN137" s="602" t="s">
        <v>2216</v>
      </c>
      <c r="AO137" s="486"/>
      <c r="AP137" s="486"/>
    </row>
    <row r="138" spans="1:42" s="490" customFormat="1" ht="30" customHeight="1" x14ac:dyDescent="0.25">
      <c r="A138" s="710"/>
      <c r="B138" s="707"/>
      <c r="C138" s="585"/>
      <c r="D138" s="391" t="s">
        <v>2213</v>
      </c>
      <c r="E138" s="548" t="s">
        <v>2673</v>
      </c>
      <c r="F138" s="398"/>
      <c r="G138" s="397">
        <v>2.4</v>
      </c>
      <c r="H138" s="359"/>
      <c r="I138" s="582"/>
      <c r="J138" s="583"/>
      <c r="K138" s="575"/>
      <c r="L138" s="599" t="s">
        <v>2657</v>
      </c>
      <c r="M138" s="591"/>
      <c r="N138" s="352"/>
      <c r="O138" s="576"/>
      <c r="P138" s="302"/>
      <c r="Q138" s="577"/>
      <c r="R138" s="578"/>
      <c r="S138" s="579"/>
      <c r="T138" s="580"/>
      <c r="U138" s="580"/>
      <c r="V138" s="624"/>
      <c r="W138" s="302"/>
      <c r="X138" s="302"/>
      <c r="Y138" s="352"/>
      <c r="Z138" s="352"/>
      <c r="AA138" s="342" t="s">
        <v>2459</v>
      </c>
      <c r="AB138" s="352"/>
      <c r="AC138" s="352"/>
      <c r="AD138" s="352"/>
      <c r="AE138" s="352"/>
      <c r="AF138" s="352"/>
      <c r="AG138" s="342" t="s">
        <v>2215</v>
      </c>
      <c r="AH138" s="342"/>
      <c r="AI138" s="369">
        <f t="shared" si="44"/>
        <v>0.18518808</v>
      </c>
      <c r="AJ138" s="342" t="s">
        <v>2416</v>
      </c>
      <c r="AK138" s="352"/>
      <c r="AL138" s="352"/>
      <c r="AM138" s="352"/>
      <c r="AN138" s="602" t="s">
        <v>2216</v>
      </c>
      <c r="AO138" s="486"/>
      <c r="AP138" s="486"/>
    </row>
    <row r="139" spans="1:42" s="490" customFormat="1" ht="30" customHeight="1" x14ac:dyDescent="0.25">
      <c r="A139" s="711"/>
      <c r="B139" s="708"/>
      <c r="C139" s="585"/>
      <c r="D139" s="391" t="s">
        <v>2220</v>
      </c>
      <c r="E139" s="548" t="s">
        <v>2674</v>
      </c>
      <c r="F139" s="398"/>
      <c r="G139" s="397">
        <v>3</v>
      </c>
      <c r="H139" s="359"/>
      <c r="I139" s="582"/>
      <c r="J139" s="583"/>
      <c r="K139" s="575"/>
      <c r="L139" s="599" t="s">
        <v>2661</v>
      </c>
      <c r="M139" s="591"/>
      <c r="N139" s="352"/>
      <c r="O139" s="576"/>
      <c r="P139" s="302"/>
      <c r="Q139" s="577"/>
      <c r="R139" s="578"/>
      <c r="S139" s="579"/>
      <c r="T139" s="580"/>
      <c r="U139" s="580"/>
      <c r="V139" s="624"/>
      <c r="W139" s="302"/>
      <c r="X139" s="302"/>
      <c r="Y139" s="352"/>
      <c r="Z139" s="352"/>
      <c r="AA139" s="342" t="s">
        <v>2376</v>
      </c>
      <c r="AB139" s="352"/>
      <c r="AC139" s="352"/>
      <c r="AD139" s="352"/>
      <c r="AE139" s="352"/>
      <c r="AF139" s="352"/>
      <c r="AG139" s="342" t="s">
        <v>2222</v>
      </c>
      <c r="AH139" s="342"/>
      <c r="AI139" s="369">
        <f t="shared" si="44"/>
        <v>0.28660059999999998</v>
      </c>
      <c r="AJ139" s="342" t="s">
        <v>2377</v>
      </c>
      <c r="AK139" s="352"/>
      <c r="AL139" s="352"/>
      <c r="AM139" s="352"/>
      <c r="AN139" s="602" t="s">
        <v>2216</v>
      </c>
      <c r="AO139" s="486"/>
      <c r="AP139" s="486"/>
    </row>
    <row r="140" spans="1:42" s="514" customFormat="1" ht="27" customHeight="1" x14ac:dyDescent="0.25">
      <c r="A140" s="461" t="s">
        <v>2462</v>
      </c>
      <c r="B140" s="451"/>
      <c r="C140" s="451"/>
      <c r="D140" s="451"/>
      <c r="E140" s="451"/>
      <c r="F140" s="479"/>
      <c r="G140" s="451"/>
      <c r="H140" s="451"/>
      <c r="I140" s="451"/>
      <c r="J140" s="451"/>
      <c r="K140" s="451"/>
      <c r="L140" s="596"/>
      <c r="M140" s="451"/>
      <c r="N140" s="451"/>
      <c r="O140" s="451"/>
      <c r="P140" s="451"/>
      <c r="Q140" s="451"/>
      <c r="R140" s="451"/>
      <c r="S140" s="451"/>
      <c r="T140" s="451"/>
      <c r="U140" s="451"/>
      <c r="V140" s="625"/>
      <c r="W140" s="451"/>
      <c r="X140" s="451"/>
      <c r="Y140" s="451"/>
      <c r="Z140" s="451"/>
      <c r="AA140" s="451"/>
      <c r="AB140" s="451"/>
      <c r="AC140" s="451"/>
      <c r="AD140" s="451"/>
      <c r="AE140" s="451"/>
      <c r="AF140" s="451"/>
      <c r="AG140" s="451"/>
      <c r="AH140" s="451"/>
      <c r="AI140" s="451"/>
      <c r="AJ140" s="451"/>
      <c r="AK140" s="451"/>
      <c r="AL140" s="451"/>
      <c r="AM140" s="451"/>
      <c r="AN140" s="603"/>
    </row>
    <row r="141" spans="1:42" s="501" customFormat="1" ht="51" customHeight="1" x14ac:dyDescent="0.25">
      <c r="A141" s="459" t="s">
        <v>2611</v>
      </c>
      <c r="B141" s="358"/>
      <c r="C141" s="358"/>
      <c r="D141" s="355"/>
      <c r="E141" s="355"/>
      <c r="F141" s="355"/>
      <c r="G141" s="355"/>
      <c r="H141" s="395"/>
      <c r="I141" s="395"/>
      <c r="J141" s="395"/>
      <c r="K141" s="395"/>
      <c r="L141" s="395"/>
      <c r="M141" s="395"/>
      <c r="N141" s="395"/>
      <c r="O141" s="354"/>
      <c r="P141" s="395"/>
      <c r="Q141" s="395"/>
      <c r="R141" s="395"/>
      <c r="S141" s="395"/>
      <c r="T141" s="395"/>
      <c r="U141" s="395"/>
      <c r="V141" s="621"/>
      <c r="W141" s="395"/>
      <c r="X141" s="396"/>
      <c r="Y141" s="395"/>
      <c r="Z141" s="395"/>
      <c r="AA141" s="355"/>
      <c r="AB141" s="355"/>
      <c r="AC141" s="395"/>
      <c r="AD141" s="395"/>
      <c r="AE141" s="395"/>
      <c r="AF141" s="395"/>
      <c r="AG141" s="355"/>
      <c r="AH141" s="355"/>
      <c r="AI141" s="452"/>
      <c r="AJ141" s="355"/>
      <c r="AK141" s="355"/>
      <c r="AL141" s="355"/>
      <c r="AM141" s="605"/>
      <c r="AN141" s="460"/>
    </row>
    <row r="142" spans="1:42" s="514" customFormat="1" ht="27" customHeight="1" x14ac:dyDescent="0.25">
      <c r="A142" s="543" t="s">
        <v>2612</v>
      </c>
      <c r="B142" s="545" t="s">
        <v>2613</v>
      </c>
      <c r="C142" s="545" t="s">
        <v>2695</v>
      </c>
      <c r="D142" s="545" t="s">
        <v>2696</v>
      </c>
      <c r="E142" s="544" t="s">
        <v>2699</v>
      </c>
      <c r="F142" s="388" t="s">
        <v>2703</v>
      </c>
      <c r="G142" s="546">
        <v>0.39</v>
      </c>
      <c r="H142" s="544"/>
      <c r="I142" s="545" t="s">
        <v>247</v>
      </c>
      <c r="J142" s="436">
        <v>12</v>
      </c>
      <c r="K142" s="437">
        <v>12</v>
      </c>
      <c r="L142" s="357">
        <f t="shared" ref="L142" si="45">M142*J142</f>
        <v>288</v>
      </c>
      <c r="M142" s="392">
        <f t="shared" ref="M142" si="46">O142*K142</f>
        <v>24</v>
      </c>
      <c r="N142" s="364" t="s">
        <v>51</v>
      </c>
      <c r="O142" s="348">
        <v>2</v>
      </c>
      <c r="P142" s="544"/>
      <c r="Q142" s="544"/>
      <c r="R142" s="544"/>
      <c r="S142" s="544"/>
      <c r="T142" s="544"/>
      <c r="U142" s="544"/>
      <c r="V142" s="624">
        <f>U142*L142</f>
        <v>0</v>
      </c>
      <c r="W142" s="342" t="s">
        <v>2166</v>
      </c>
      <c r="X142" s="429"/>
      <c r="Y142" s="390">
        <v>15.08</v>
      </c>
      <c r="Z142" s="374"/>
      <c r="AA142" s="430" t="s">
        <v>2167</v>
      </c>
      <c r="AB142" s="542"/>
      <c r="AC142" s="322">
        <v>0.52910942924370619</v>
      </c>
      <c r="AD142" s="374" t="s">
        <v>1988</v>
      </c>
      <c r="AE142" s="322">
        <v>1.4197769684706116</v>
      </c>
      <c r="AF142" s="368"/>
      <c r="AG142" s="429" t="s">
        <v>2168</v>
      </c>
      <c r="AH142" s="429"/>
      <c r="AI142" s="369">
        <f t="shared" ref="AI142" si="47">AJ142*2.20462</f>
        <v>8.8184799999999994E-2</v>
      </c>
      <c r="AJ142" s="429">
        <v>0.04</v>
      </c>
      <c r="AK142" s="309" t="s">
        <v>575</v>
      </c>
      <c r="AL142" s="426">
        <v>2.7E-2</v>
      </c>
      <c r="AM142" s="609">
        <f t="shared" ref="AM142" si="48">CONVERT(AL142,"m^3","ft^3")</f>
        <v>0.95349600148019187</v>
      </c>
      <c r="AN142" s="530" t="s">
        <v>1966</v>
      </c>
    </row>
    <row r="143" spans="1:42" s="501" customFormat="1" ht="51" customHeight="1" x14ac:dyDescent="0.25">
      <c r="A143" s="459" t="s">
        <v>2554</v>
      </c>
      <c r="B143" s="358"/>
      <c r="C143" s="358"/>
      <c r="D143" s="355"/>
      <c r="E143" s="355"/>
      <c r="F143" s="355" t="s">
        <v>2608</v>
      </c>
      <c r="G143" s="355"/>
      <c r="H143" s="395"/>
      <c r="I143" s="395"/>
      <c r="J143" s="395"/>
      <c r="K143" s="395"/>
      <c r="L143" s="395"/>
      <c r="M143" s="395"/>
      <c r="N143" s="395"/>
      <c r="O143" s="354"/>
      <c r="P143" s="395"/>
      <c r="Q143" s="395"/>
      <c r="R143" s="395"/>
      <c r="S143" s="395"/>
      <c r="T143" s="395"/>
      <c r="U143" s="395"/>
      <c r="V143" s="621"/>
      <c r="W143" s="395"/>
      <c r="X143" s="396"/>
      <c r="Y143" s="395"/>
      <c r="Z143" s="395"/>
      <c r="AA143" s="355"/>
      <c r="AB143" s="355"/>
      <c r="AC143" s="395"/>
      <c r="AD143" s="395"/>
      <c r="AE143" s="395"/>
      <c r="AF143" s="395"/>
      <c r="AG143" s="355"/>
      <c r="AH143" s="355"/>
      <c r="AI143" s="452"/>
      <c r="AJ143" s="355"/>
      <c r="AK143" s="355"/>
      <c r="AL143" s="355"/>
      <c r="AM143" s="605"/>
      <c r="AN143" s="460"/>
    </row>
    <row r="144" spans="1:42" s="490" customFormat="1" ht="21" x14ac:dyDescent="0.25">
      <c r="A144" s="518" t="s">
        <v>2555</v>
      </c>
      <c r="B144" s="519" t="s">
        <v>2556</v>
      </c>
      <c r="C144" s="520" t="s">
        <v>2557</v>
      </c>
      <c r="D144" s="520" t="s">
        <v>2558</v>
      </c>
      <c r="E144" s="548" t="s">
        <v>2700</v>
      </c>
      <c r="F144" s="388" t="s">
        <v>2703</v>
      </c>
      <c r="G144" s="320">
        <v>0.53</v>
      </c>
      <c r="H144" s="308" t="s">
        <v>2615</v>
      </c>
      <c r="I144" s="431" t="s">
        <v>49</v>
      </c>
      <c r="J144" s="436">
        <v>12</v>
      </c>
      <c r="K144" s="437">
        <v>24</v>
      </c>
      <c r="L144" s="356">
        <f>M144*J144</f>
        <v>97.92</v>
      </c>
      <c r="M144" s="363">
        <f>O144*K144</f>
        <v>8.16</v>
      </c>
      <c r="N144" s="382" t="s">
        <v>35</v>
      </c>
      <c r="O144" s="335">
        <v>0.34</v>
      </c>
      <c r="P144" s="423"/>
      <c r="Q144" s="423"/>
      <c r="R144" s="423"/>
      <c r="S144" s="423"/>
      <c r="T144" s="423"/>
      <c r="U144" s="423"/>
      <c r="V144" s="624">
        <f>U144*L144</f>
        <v>0</v>
      </c>
      <c r="W144" s="309" t="s">
        <v>2232</v>
      </c>
      <c r="X144" s="309" t="s">
        <v>2233</v>
      </c>
      <c r="Y144" s="322">
        <v>17.37</v>
      </c>
      <c r="Z144" s="424" t="s">
        <v>2234</v>
      </c>
      <c r="AA144" s="309" t="s">
        <v>2235</v>
      </c>
      <c r="AB144" s="309" t="s">
        <v>2236</v>
      </c>
      <c r="AC144" s="322">
        <f>CONVERT(AD144, "kg","lbm")</f>
        <v>0.79366414386555928</v>
      </c>
      <c r="AD144" s="424" t="s">
        <v>2018</v>
      </c>
      <c r="AE144" s="322">
        <v>0.95</v>
      </c>
      <c r="AF144" s="424" t="s">
        <v>2237</v>
      </c>
      <c r="AG144" s="309" t="s">
        <v>2238</v>
      </c>
      <c r="AH144" s="309" t="s">
        <v>2239</v>
      </c>
      <c r="AI144" s="369">
        <v>0.05</v>
      </c>
      <c r="AJ144" s="309" t="s">
        <v>2240</v>
      </c>
      <c r="AK144" s="309" t="s">
        <v>2241</v>
      </c>
      <c r="AL144" s="425">
        <v>5.1999999999999998E-2</v>
      </c>
      <c r="AM144" s="609">
        <f t="shared" ref="AM144:AM152" si="49">CONVERT(AL144,"m^3","ft^3")</f>
        <v>1.8363626695174067</v>
      </c>
      <c r="AN144" s="458" t="s">
        <v>1976</v>
      </c>
    </row>
    <row r="145" spans="1:41" s="490" customFormat="1" ht="21" x14ac:dyDescent="0.25">
      <c r="A145" s="518" t="s">
        <v>2559</v>
      </c>
      <c r="B145" s="519" t="s">
        <v>2560</v>
      </c>
      <c r="C145" s="520" t="s">
        <v>2561</v>
      </c>
      <c r="D145" s="520" t="s">
        <v>2562</v>
      </c>
      <c r="E145" s="548" t="s">
        <v>2701</v>
      </c>
      <c r="F145" s="388" t="s">
        <v>2703</v>
      </c>
      <c r="G145" s="320">
        <v>0.53</v>
      </c>
      <c r="H145" s="308" t="s">
        <v>2615</v>
      </c>
      <c r="I145" s="431" t="s">
        <v>49</v>
      </c>
      <c r="J145" s="436">
        <v>12</v>
      </c>
      <c r="K145" s="437">
        <v>24</v>
      </c>
      <c r="L145" s="356">
        <f t="shared" ref="L145:L152" si="50">M145*J145</f>
        <v>97.92</v>
      </c>
      <c r="M145" s="363">
        <f t="shared" ref="M145:M152" si="51">O145*K145</f>
        <v>8.16</v>
      </c>
      <c r="N145" s="382" t="s">
        <v>35</v>
      </c>
      <c r="O145" s="335">
        <v>0.34</v>
      </c>
      <c r="P145" s="423"/>
      <c r="Q145" s="423"/>
      <c r="R145" s="423"/>
      <c r="S145" s="423"/>
      <c r="T145" s="423"/>
      <c r="U145" s="423"/>
      <c r="V145" s="624">
        <f t="shared" ref="V145:V152" si="52">U145*L145</f>
        <v>0</v>
      </c>
      <c r="W145" s="309" t="s">
        <v>2232</v>
      </c>
      <c r="X145" s="309" t="s">
        <v>2233</v>
      </c>
      <c r="Y145" s="322">
        <v>17.37</v>
      </c>
      <c r="Z145" s="424" t="s">
        <v>2234</v>
      </c>
      <c r="AA145" s="309" t="s">
        <v>2235</v>
      </c>
      <c r="AB145" s="309" t="s">
        <v>2236</v>
      </c>
      <c r="AC145" s="322">
        <f>CONVERT(AD145, "kg","lbm")</f>
        <v>0.79366414386555928</v>
      </c>
      <c r="AD145" s="424" t="s">
        <v>2018</v>
      </c>
      <c r="AE145" s="322">
        <v>0.95</v>
      </c>
      <c r="AF145" s="424" t="s">
        <v>2237</v>
      </c>
      <c r="AG145" s="309" t="s">
        <v>2238</v>
      </c>
      <c r="AH145" s="309" t="s">
        <v>2239</v>
      </c>
      <c r="AI145" s="369">
        <v>0.05</v>
      </c>
      <c r="AJ145" s="309" t="s">
        <v>2240</v>
      </c>
      <c r="AK145" s="309" t="s">
        <v>2241</v>
      </c>
      <c r="AL145" s="425">
        <v>5.1999999999999998E-2</v>
      </c>
      <c r="AM145" s="609">
        <f t="shared" si="49"/>
        <v>1.8363626695174067</v>
      </c>
      <c r="AN145" s="458" t="s">
        <v>1976</v>
      </c>
    </row>
    <row r="146" spans="1:41" s="490" customFormat="1" ht="21" x14ac:dyDescent="0.25">
      <c r="A146" s="518" t="s">
        <v>2563</v>
      </c>
      <c r="B146" s="521" t="s">
        <v>2564</v>
      </c>
      <c r="C146" s="520" t="s">
        <v>2565</v>
      </c>
      <c r="D146" s="493" t="s">
        <v>2566</v>
      </c>
      <c r="E146" s="548" t="s">
        <v>2702</v>
      </c>
      <c r="F146" s="388" t="s">
        <v>2703</v>
      </c>
      <c r="G146" s="320">
        <v>0.53</v>
      </c>
      <c r="H146" s="308" t="s">
        <v>2615</v>
      </c>
      <c r="I146" s="431" t="s">
        <v>49</v>
      </c>
      <c r="J146" s="436">
        <v>12</v>
      </c>
      <c r="K146" s="437">
        <v>24</v>
      </c>
      <c r="L146" s="356">
        <f t="shared" si="50"/>
        <v>97.92</v>
      </c>
      <c r="M146" s="363">
        <f t="shared" si="51"/>
        <v>8.16</v>
      </c>
      <c r="N146" s="382" t="s">
        <v>35</v>
      </c>
      <c r="O146" s="335">
        <v>0.34</v>
      </c>
      <c r="P146" s="423"/>
      <c r="Q146" s="423"/>
      <c r="R146" s="423"/>
      <c r="S146" s="423"/>
      <c r="T146" s="423"/>
      <c r="U146" s="423"/>
      <c r="V146" s="624">
        <f t="shared" si="52"/>
        <v>0</v>
      </c>
      <c r="W146" s="309" t="s">
        <v>2232</v>
      </c>
      <c r="X146" s="309" t="s">
        <v>2233</v>
      </c>
      <c r="Y146" s="322">
        <v>17.37</v>
      </c>
      <c r="Z146" s="424" t="s">
        <v>2234</v>
      </c>
      <c r="AA146" s="309" t="s">
        <v>2235</v>
      </c>
      <c r="AB146" s="309" t="s">
        <v>2236</v>
      </c>
      <c r="AC146" s="322">
        <f>CONVERT(AD146, "kg","lbm")</f>
        <v>0.79366414386555928</v>
      </c>
      <c r="AD146" s="424" t="s">
        <v>2018</v>
      </c>
      <c r="AE146" s="322">
        <v>0.95</v>
      </c>
      <c r="AF146" s="424" t="s">
        <v>2237</v>
      </c>
      <c r="AG146" s="309" t="s">
        <v>2238</v>
      </c>
      <c r="AH146" s="309" t="s">
        <v>2239</v>
      </c>
      <c r="AI146" s="369">
        <v>0.05</v>
      </c>
      <c r="AJ146" s="309" t="s">
        <v>2240</v>
      </c>
      <c r="AK146" s="309" t="s">
        <v>2241</v>
      </c>
      <c r="AL146" s="425">
        <v>5.1999999999999998E-2</v>
      </c>
      <c r="AM146" s="609">
        <f t="shared" si="49"/>
        <v>1.8363626695174067</v>
      </c>
      <c r="AN146" s="458" t="s">
        <v>1976</v>
      </c>
    </row>
    <row r="147" spans="1:41" s="490" customFormat="1" ht="21" x14ac:dyDescent="0.25">
      <c r="A147" s="518" t="s">
        <v>2567</v>
      </c>
      <c r="B147" s="519" t="s">
        <v>2568</v>
      </c>
      <c r="C147" s="309" t="s">
        <v>610</v>
      </c>
      <c r="D147" s="520" t="s">
        <v>2569</v>
      </c>
      <c r="E147" s="548" t="s">
        <v>2570</v>
      </c>
      <c r="F147" s="388" t="s">
        <v>2703</v>
      </c>
      <c r="G147" s="320" t="s">
        <v>903</v>
      </c>
      <c r="H147" s="308" t="s">
        <v>2616</v>
      </c>
      <c r="I147" s="431" t="s">
        <v>66</v>
      </c>
      <c r="J147" s="436">
        <v>1</v>
      </c>
      <c r="K147" s="437">
        <v>6</v>
      </c>
      <c r="L147" s="356">
        <f t="shared" si="50"/>
        <v>59.400000000000006</v>
      </c>
      <c r="M147" s="363">
        <f t="shared" si="51"/>
        <v>59.400000000000006</v>
      </c>
      <c r="N147" s="382" t="s">
        <v>2256</v>
      </c>
      <c r="O147" s="335">
        <v>9.9</v>
      </c>
      <c r="P147" s="423"/>
      <c r="Q147" s="423"/>
      <c r="R147" s="423"/>
      <c r="S147" s="423"/>
      <c r="T147" s="423"/>
      <c r="U147" s="423"/>
      <c r="V147" s="624">
        <f t="shared" si="52"/>
        <v>0</v>
      </c>
      <c r="W147" s="309" t="s">
        <v>2257</v>
      </c>
      <c r="X147" s="309"/>
      <c r="Y147" s="322">
        <v>11.62</v>
      </c>
      <c r="Z147" s="424"/>
      <c r="AA147" s="308" t="s">
        <v>2258</v>
      </c>
      <c r="AB147" s="308" t="s">
        <v>2258</v>
      </c>
      <c r="AC147" s="308" t="s">
        <v>2258</v>
      </c>
      <c r="AD147" s="374" t="s">
        <v>2258</v>
      </c>
      <c r="AE147" s="308" t="s">
        <v>2258</v>
      </c>
      <c r="AF147" s="424"/>
      <c r="AG147" s="309" t="s">
        <v>2259</v>
      </c>
      <c r="AH147" s="309"/>
      <c r="AI147" s="322">
        <v>1.1399999999999999</v>
      </c>
      <c r="AJ147" s="309" t="s">
        <v>2240</v>
      </c>
      <c r="AK147" s="309" t="s">
        <v>2260</v>
      </c>
      <c r="AL147" s="425">
        <v>5.3999999999999999E-2</v>
      </c>
      <c r="AM147" s="609">
        <f t="shared" si="49"/>
        <v>1.9069920029603837</v>
      </c>
      <c r="AN147" s="458" t="s">
        <v>1976</v>
      </c>
    </row>
    <row r="148" spans="1:41" s="490" customFormat="1" ht="28.95" customHeight="1" x14ac:dyDescent="0.25">
      <c r="A148" s="518" t="s">
        <v>2571</v>
      </c>
      <c r="B148" s="519" t="s">
        <v>2572</v>
      </c>
      <c r="C148" s="309" t="s">
        <v>610</v>
      </c>
      <c r="D148" s="520" t="s">
        <v>2573</v>
      </c>
      <c r="E148" s="548" t="s">
        <v>2574</v>
      </c>
      <c r="F148" s="388" t="s">
        <v>2703</v>
      </c>
      <c r="G148" s="320" t="s">
        <v>903</v>
      </c>
      <c r="H148" s="308" t="s">
        <v>2616</v>
      </c>
      <c r="I148" s="431" t="s">
        <v>66</v>
      </c>
      <c r="J148" s="436">
        <v>1</v>
      </c>
      <c r="K148" s="437">
        <v>6</v>
      </c>
      <c r="L148" s="356">
        <f t="shared" si="50"/>
        <v>59.400000000000006</v>
      </c>
      <c r="M148" s="363">
        <f t="shared" si="51"/>
        <v>59.400000000000006</v>
      </c>
      <c r="N148" s="382" t="s">
        <v>2256</v>
      </c>
      <c r="O148" s="335">
        <v>9.9</v>
      </c>
      <c r="P148" s="423"/>
      <c r="Q148" s="423"/>
      <c r="R148" s="423"/>
      <c r="S148" s="423"/>
      <c r="T148" s="423"/>
      <c r="U148" s="423"/>
      <c r="V148" s="624">
        <f t="shared" si="52"/>
        <v>0</v>
      </c>
      <c r="W148" s="309" t="s">
        <v>2257</v>
      </c>
      <c r="X148" s="309"/>
      <c r="Y148" s="322">
        <v>11.62</v>
      </c>
      <c r="Z148" s="424"/>
      <c r="AA148" s="308" t="s">
        <v>2258</v>
      </c>
      <c r="AB148" s="308" t="s">
        <v>2258</v>
      </c>
      <c r="AC148" s="308" t="s">
        <v>2258</v>
      </c>
      <c r="AD148" s="374" t="s">
        <v>2258</v>
      </c>
      <c r="AE148" s="308" t="s">
        <v>2258</v>
      </c>
      <c r="AF148" s="424"/>
      <c r="AG148" s="309" t="s">
        <v>2259</v>
      </c>
      <c r="AH148" s="309"/>
      <c r="AI148" s="322">
        <v>1.1399999999999999</v>
      </c>
      <c r="AJ148" s="309" t="s">
        <v>2240</v>
      </c>
      <c r="AK148" s="309" t="s">
        <v>2260</v>
      </c>
      <c r="AL148" s="425">
        <v>5.3999999999999999E-2</v>
      </c>
      <c r="AM148" s="609">
        <f t="shared" si="49"/>
        <v>1.9069920029603837</v>
      </c>
      <c r="AN148" s="458" t="s">
        <v>1976</v>
      </c>
    </row>
    <row r="149" spans="1:41" s="490" customFormat="1" ht="21" x14ac:dyDescent="0.25">
      <c r="A149" s="518" t="s">
        <v>2575</v>
      </c>
      <c r="B149" s="521" t="s">
        <v>2576</v>
      </c>
      <c r="C149" s="309" t="s">
        <v>610</v>
      </c>
      <c r="D149" s="520" t="s">
        <v>2577</v>
      </c>
      <c r="E149" s="548" t="s">
        <v>2578</v>
      </c>
      <c r="F149" s="388" t="s">
        <v>2703</v>
      </c>
      <c r="G149" s="320" t="s">
        <v>903</v>
      </c>
      <c r="H149" s="308" t="s">
        <v>2616</v>
      </c>
      <c r="I149" s="431" t="s">
        <v>66</v>
      </c>
      <c r="J149" s="436">
        <v>1</v>
      </c>
      <c r="K149" s="437">
        <v>6</v>
      </c>
      <c r="L149" s="356">
        <f t="shared" si="50"/>
        <v>59.400000000000006</v>
      </c>
      <c r="M149" s="363">
        <f t="shared" si="51"/>
        <v>59.400000000000006</v>
      </c>
      <c r="N149" s="382" t="s">
        <v>2256</v>
      </c>
      <c r="O149" s="335">
        <v>9.9</v>
      </c>
      <c r="P149" s="423"/>
      <c r="Q149" s="423"/>
      <c r="R149" s="423"/>
      <c r="S149" s="423"/>
      <c r="T149" s="423"/>
      <c r="U149" s="423"/>
      <c r="V149" s="624">
        <f t="shared" si="52"/>
        <v>0</v>
      </c>
      <c r="W149" s="309" t="s">
        <v>2257</v>
      </c>
      <c r="X149" s="309"/>
      <c r="Y149" s="322">
        <v>11.62</v>
      </c>
      <c r="Z149" s="424"/>
      <c r="AA149" s="308" t="s">
        <v>2258</v>
      </c>
      <c r="AB149" s="308" t="s">
        <v>2258</v>
      </c>
      <c r="AC149" s="308" t="s">
        <v>2258</v>
      </c>
      <c r="AD149" s="374" t="s">
        <v>2258</v>
      </c>
      <c r="AE149" s="308" t="s">
        <v>2258</v>
      </c>
      <c r="AF149" s="424"/>
      <c r="AG149" s="309" t="s">
        <v>2259</v>
      </c>
      <c r="AH149" s="309"/>
      <c r="AI149" s="322">
        <v>1.1399999999999999</v>
      </c>
      <c r="AJ149" s="309" t="s">
        <v>2240</v>
      </c>
      <c r="AK149" s="309" t="s">
        <v>2260</v>
      </c>
      <c r="AL149" s="425">
        <v>5.3999999999999999E-2</v>
      </c>
      <c r="AM149" s="609">
        <f t="shared" si="49"/>
        <v>1.9069920029603837</v>
      </c>
      <c r="AN149" s="458" t="s">
        <v>1976</v>
      </c>
    </row>
    <row r="150" spans="1:41" s="490" customFormat="1" ht="28.95" customHeight="1" x14ac:dyDescent="0.25">
      <c r="A150" s="518" t="s">
        <v>2579</v>
      </c>
      <c r="B150" s="520" t="s">
        <v>2580</v>
      </c>
      <c r="C150" s="309" t="s">
        <v>610</v>
      </c>
      <c r="D150" s="520" t="s">
        <v>2581</v>
      </c>
      <c r="E150" s="548" t="s">
        <v>2582</v>
      </c>
      <c r="F150" s="388" t="s">
        <v>2703</v>
      </c>
      <c r="G150" s="320">
        <v>1.4</v>
      </c>
      <c r="H150" s="308" t="s">
        <v>2617</v>
      </c>
      <c r="I150" s="431" t="s">
        <v>32</v>
      </c>
      <c r="J150" s="436">
        <v>1</v>
      </c>
      <c r="K150" s="437">
        <v>12</v>
      </c>
      <c r="L150" s="356">
        <f t="shared" si="50"/>
        <v>9.6000000000000014</v>
      </c>
      <c r="M150" s="363">
        <f t="shared" si="51"/>
        <v>9.6000000000000014</v>
      </c>
      <c r="N150" s="382" t="s">
        <v>805</v>
      </c>
      <c r="O150" s="335">
        <v>0.8</v>
      </c>
      <c r="P150" s="423"/>
      <c r="Q150" s="423"/>
      <c r="R150" s="423"/>
      <c r="S150" s="423"/>
      <c r="T150" s="423"/>
      <c r="U150" s="423"/>
      <c r="V150" s="624">
        <f t="shared" si="52"/>
        <v>0</v>
      </c>
      <c r="W150" s="309" t="s">
        <v>2269</v>
      </c>
      <c r="X150" s="309" t="s">
        <v>2270</v>
      </c>
      <c r="Y150" s="322">
        <v>1.96</v>
      </c>
      <c r="Z150" s="424" t="s">
        <v>2271</v>
      </c>
      <c r="AA150" s="308" t="s">
        <v>2258</v>
      </c>
      <c r="AB150" s="308" t="s">
        <v>2258</v>
      </c>
      <c r="AC150" s="308" t="s">
        <v>2258</v>
      </c>
      <c r="AD150" s="374" t="s">
        <v>2258</v>
      </c>
      <c r="AE150" s="308" t="s">
        <v>2258</v>
      </c>
      <c r="AF150" s="374" t="s">
        <v>2258</v>
      </c>
      <c r="AG150" s="309" t="s">
        <v>2272</v>
      </c>
      <c r="AH150" s="522" t="s">
        <v>2273</v>
      </c>
      <c r="AI150" s="369">
        <v>0.12</v>
      </c>
      <c r="AJ150" s="309" t="s">
        <v>2021</v>
      </c>
      <c r="AK150" s="309" t="s">
        <v>2274</v>
      </c>
      <c r="AL150" s="425">
        <v>0.01</v>
      </c>
      <c r="AM150" s="609">
        <f t="shared" si="49"/>
        <v>0.35314666721488591</v>
      </c>
      <c r="AN150" s="458" t="s">
        <v>1976</v>
      </c>
    </row>
    <row r="151" spans="1:41" s="490" customFormat="1" ht="21" x14ac:dyDescent="0.25">
      <c r="A151" s="518" t="s">
        <v>2583</v>
      </c>
      <c r="B151" s="519" t="s">
        <v>2584</v>
      </c>
      <c r="C151" s="309" t="s">
        <v>610</v>
      </c>
      <c r="D151" s="520" t="s">
        <v>2585</v>
      </c>
      <c r="E151" s="548" t="s">
        <v>2586</v>
      </c>
      <c r="F151" s="388" t="s">
        <v>2703</v>
      </c>
      <c r="G151" s="320">
        <v>1.4</v>
      </c>
      <c r="H151" s="308" t="s">
        <v>2617</v>
      </c>
      <c r="I151" s="431" t="s">
        <v>32</v>
      </c>
      <c r="J151" s="436">
        <v>1</v>
      </c>
      <c r="K151" s="437">
        <v>12</v>
      </c>
      <c r="L151" s="356">
        <f t="shared" si="50"/>
        <v>9.6000000000000014</v>
      </c>
      <c r="M151" s="363">
        <f t="shared" si="51"/>
        <v>9.6000000000000014</v>
      </c>
      <c r="N151" s="382" t="s">
        <v>805</v>
      </c>
      <c r="O151" s="335">
        <v>0.8</v>
      </c>
      <c r="P151" s="423"/>
      <c r="Q151" s="423"/>
      <c r="R151" s="423"/>
      <c r="S151" s="423"/>
      <c r="T151" s="423"/>
      <c r="U151" s="423"/>
      <c r="V151" s="624">
        <f t="shared" si="52"/>
        <v>0</v>
      </c>
      <c r="W151" s="309" t="s">
        <v>2269</v>
      </c>
      <c r="X151" s="309" t="s">
        <v>2270</v>
      </c>
      <c r="Y151" s="322">
        <v>1.96</v>
      </c>
      <c r="Z151" s="424" t="s">
        <v>2271</v>
      </c>
      <c r="AA151" s="308" t="s">
        <v>2258</v>
      </c>
      <c r="AB151" s="308" t="s">
        <v>2258</v>
      </c>
      <c r="AC151" s="308" t="s">
        <v>2258</v>
      </c>
      <c r="AD151" s="374" t="s">
        <v>2258</v>
      </c>
      <c r="AE151" s="308" t="s">
        <v>2258</v>
      </c>
      <c r="AF151" s="374" t="s">
        <v>2258</v>
      </c>
      <c r="AG151" s="309" t="s">
        <v>2272</v>
      </c>
      <c r="AH151" s="522" t="s">
        <v>2273</v>
      </c>
      <c r="AI151" s="369">
        <v>0.12</v>
      </c>
      <c r="AJ151" s="309" t="s">
        <v>2021</v>
      </c>
      <c r="AK151" s="309" t="s">
        <v>2274</v>
      </c>
      <c r="AL151" s="425">
        <v>0.01</v>
      </c>
      <c r="AM151" s="609">
        <f t="shared" si="49"/>
        <v>0.35314666721488591</v>
      </c>
      <c r="AN151" s="458" t="s">
        <v>1976</v>
      </c>
    </row>
    <row r="152" spans="1:41" s="490" customFormat="1" ht="21" x14ac:dyDescent="0.25">
      <c r="A152" s="518" t="s">
        <v>2587</v>
      </c>
      <c r="B152" s="521" t="s">
        <v>2588</v>
      </c>
      <c r="C152" s="309" t="s">
        <v>610</v>
      </c>
      <c r="D152" s="493" t="s">
        <v>2589</v>
      </c>
      <c r="E152" s="548" t="s">
        <v>2590</v>
      </c>
      <c r="F152" s="388" t="s">
        <v>2703</v>
      </c>
      <c r="G152" s="320">
        <v>1.4</v>
      </c>
      <c r="H152" s="308" t="s">
        <v>2617</v>
      </c>
      <c r="I152" s="431" t="s">
        <v>32</v>
      </c>
      <c r="J152" s="436">
        <v>1</v>
      </c>
      <c r="K152" s="437">
        <v>12</v>
      </c>
      <c r="L152" s="356">
        <f t="shared" si="50"/>
        <v>9.6000000000000014</v>
      </c>
      <c r="M152" s="363">
        <f t="shared" si="51"/>
        <v>9.6000000000000014</v>
      </c>
      <c r="N152" s="382" t="s">
        <v>805</v>
      </c>
      <c r="O152" s="335">
        <v>0.8</v>
      </c>
      <c r="P152" s="423"/>
      <c r="Q152" s="423"/>
      <c r="R152" s="423"/>
      <c r="S152" s="423"/>
      <c r="T152" s="423"/>
      <c r="U152" s="423"/>
      <c r="V152" s="624">
        <f t="shared" si="52"/>
        <v>0</v>
      </c>
      <c r="W152" s="309" t="s">
        <v>2269</v>
      </c>
      <c r="X152" s="309" t="s">
        <v>2270</v>
      </c>
      <c r="Y152" s="322">
        <v>1.96</v>
      </c>
      <c r="Z152" s="424" t="s">
        <v>2271</v>
      </c>
      <c r="AA152" s="308" t="s">
        <v>2258</v>
      </c>
      <c r="AB152" s="308" t="s">
        <v>2258</v>
      </c>
      <c r="AC152" s="308" t="s">
        <v>2258</v>
      </c>
      <c r="AD152" s="374" t="s">
        <v>2258</v>
      </c>
      <c r="AE152" s="308" t="s">
        <v>2258</v>
      </c>
      <c r="AF152" s="374" t="s">
        <v>2258</v>
      </c>
      <c r="AG152" s="309" t="s">
        <v>2272</v>
      </c>
      <c r="AH152" s="522" t="s">
        <v>2273</v>
      </c>
      <c r="AI152" s="369">
        <v>0.12</v>
      </c>
      <c r="AJ152" s="309" t="s">
        <v>2021</v>
      </c>
      <c r="AK152" s="309" t="s">
        <v>2274</v>
      </c>
      <c r="AL152" s="425">
        <v>0.01</v>
      </c>
      <c r="AM152" s="609">
        <f t="shared" si="49"/>
        <v>0.35314666721488591</v>
      </c>
      <c r="AN152" s="458" t="s">
        <v>1976</v>
      </c>
    </row>
    <row r="153" spans="1:41" ht="34.200000000000003" thickBot="1" x14ac:dyDescent="0.7">
      <c r="A153" s="675" t="s">
        <v>2694</v>
      </c>
      <c r="B153" s="676"/>
      <c r="C153" s="676"/>
      <c r="D153" s="676"/>
      <c r="E153" s="676"/>
      <c r="F153" s="676"/>
      <c r="G153" s="676"/>
      <c r="H153" s="676"/>
      <c r="I153" s="676"/>
      <c r="J153" s="676"/>
      <c r="K153" s="676"/>
      <c r="L153" s="676"/>
      <c r="M153" s="676"/>
      <c r="N153" s="676"/>
      <c r="O153" s="676"/>
      <c r="P153" s="676"/>
      <c r="Q153" s="676"/>
      <c r="R153" s="676"/>
      <c r="S153" s="676"/>
      <c r="T153" s="676"/>
      <c r="U153" s="676"/>
      <c r="V153" s="633">
        <f>SUM(V13:V152)</f>
        <v>0</v>
      </c>
      <c r="W153" s="632">
        <f>SUM(W13:W152)</f>
        <v>0</v>
      </c>
      <c r="AA153" s="283"/>
      <c r="AC153" s="286"/>
      <c r="AG153" s="283"/>
      <c r="AJ153" s="286"/>
      <c r="AL153" s="283"/>
      <c r="AN153" s="286"/>
      <c r="AO153" s="284"/>
    </row>
    <row r="154" spans="1:41" ht="18.600000000000001" thickTop="1" x14ac:dyDescent="0.35"/>
    <row r="157" spans="1:41" x14ac:dyDescent="0.35">
      <c r="E157" s="534"/>
      <c r="F157" s="535"/>
      <c r="O157" s="536"/>
    </row>
  </sheetData>
  <sheetProtection formatCells="0" formatColumns="0" formatRows="0" insertColumns="0" insertRows="0" insertHyperlinks="0" deleteColumns="0" deleteRows="0" sort="0" autoFilter="0" pivotTables="0"/>
  <autoFilter ref="E1:E43" xr:uid="{64867005-0E6D-498C-A321-7AE05C4C849A}"/>
  <mergeCells count="73">
    <mergeCell ref="U10:U11"/>
    <mergeCell ref="V10:V11"/>
    <mergeCell ref="C112:C115"/>
    <mergeCell ref="AN10:AN11"/>
    <mergeCell ref="E2:E8"/>
    <mergeCell ref="AJ10:AJ11"/>
    <mergeCell ref="AG8:AL8"/>
    <mergeCell ref="AK10:AK11"/>
    <mergeCell ref="AL10:AL11"/>
    <mergeCell ref="AE10:AF10"/>
    <mergeCell ref="G8:O8"/>
    <mergeCell ref="G9:O9"/>
    <mergeCell ref="W8:AA9"/>
    <mergeCell ref="AI10:AI11"/>
    <mergeCell ref="Y10:Z10"/>
    <mergeCell ref="AC10:AD10"/>
    <mergeCell ref="N10:N11"/>
    <mergeCell ref="O10:O11"/>
    <mergeCell ref="M10:M11"/>
    <mergeCell ref="A69:A70"/>
    <mergeCell ref="B69:B70"/>
    <mergeCell ref="I69:I70"/>
    <mergeCell ref="E10:E11"/>
    <mergeCell ref="D10:D11"/>
    <mergeCell ref="C10:C11"/>
    <mergeCell ref="A64:C64"/>
    <mergeCell ref="A57:C57"/>
    <mergeCell ref="A39:A43"/>
    <mergeCell ref="B39:B43"/>
    <mergeCell ref="A51:A56"/>
    <mergeCell ref="B51:B56"/>
    <mergeCell ref="A44:A50"/>
    <mergeCell ref="B44:B50"/>
    <mergeCell ref="I71:I72"/>
    <mergeCell ref="O69:O70"/>
    <mergeCell ref="O71:O72"/>
    <mergeCell ref="N69:N70"/>
    <mergeCell ref="N71:N72"/>
    <mergeCell ref="M69:M70"/>
    <mergeCell ref="M71:M72"/>
    <mergeCell ref="L69:L70"/>
    <mergeCell ref="L71:L72"/>
    <mergeCell ref="G69:G70"/>
    <mergeCell ref="G71:G72"/>
    <mergeCell ref="A71:A72"/>
    <mergeCell ref="B71:B72"/>
    <mergeCell ref="B129:B139"/>
    <mergeCell ref="A129:A139"/>
    <mergeCell ref="B106:B111"/>
    <mergeCell ref="A100:A105"/>
    <mergeCell ref="B100:B105"/>
    <mergeCell ref="A106:A111"/>
    <mergeCell ref="A77:C77"/>
    <mergeCell ref="C69:C70"/>
    <mergeCell ref="C71:C72"/>
    <mergeCell ref="A112:A115"/>
    <mergeCell ref="B112:B115"/>
    <mergeCell ref="A153:U153"/>
    <mergeCell ref="AM10:AM11"/>
    <mergeCell ref="A116:C116"/>
    <mergeCell ref="B117:B128"/>
    <mergeCell ref="A117:A128"/>
    <mergeCell ref="B10:B11"/>
    <mergeCell ref="A10:A11"/>
    <mergeCell ref="Y69:Y70"/>
    <mergeCell ref="Y71:Y72"/>
    <mergeCell ref="W69:W70"/>
    <mergeCell ref="W71:W72"/>
    <mergeCell ref="L10:L11"/>
    <mergeCell ref="F10:F11"/>
    <mergeCell ref="I10:I11"/>
    <mergeCell ref="G10:G11"/>
    <mergeCell ref="H10:H11"/>
  </mergeCells>
  <phoneticPr fontId="49" type="noConversion"/>
  <printOptions horizontalCentered="1"/>
  <pageMargins left="7.8740157480315001E-2" right="7.8740157480315001E-2" top="0.23622047244094499" bottom="7.8740157480315001E-2" header="0.31496062992126" footer="0.196850393700787"/>
  <pageSetup scale="40" fitToHeight="0" orientation="landscape" blackAndWhite="1" horizontalDpi="1200" verticalDpi="1200" r:id="rId1"/>
  <headerFooter>
    <oddFooter>&amp;L&amp;D&amp;T&amp;C&amp;F&amp;RPage &amp;P</oddFooter>
  </headerFooter>
  <rowBreaks count="1" manualBreakCount="1">
    <brk id="7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ECBF5-C89B-4656-866E-50E2563CB4AD}">
  <dimension ref="A1:Y1"/>
  <sheetViews>
    <sheetView zoomScale="60" zoomScaleNormal="60" workbookViewId="0">
      <selection activeCell="B36" sqref="B36"/>
    </sheetView>
  </sheetViews>
  <sheetFormatPr defaultColWidth="9" defaultRowHeight="12.6" x14ac:dyDescent="0.25"/>
  <cols>
    <col min="1" max="1" width="19.33203125" customWidth="1"/>
    <col min="2" max="2" width="26.5546875" customWidth="1"/>
    <col min="3" max="3" width="25.44140625" customWidth="1"/>
    <col min="4" max="4" width="32.5546875" bestFit="1" customWidth="1"/>
    <col min="5" max="5" width="89" customWidth="1"/>
    <col min="6" max="6" width="16.44140625" customWidth="1"/>
    <col min="7" max="7" width="16.5546875" customWidth="1"/>
    <col min="8" max="8" width="9.6640625" customWidth="1"/>
    <col min="9" max="10" width="24.5546875" customWidth="1"/>
    <col min="11" max="11" width="14" customWidth="1"/>
    <col min="12" max="12" width="11.6640625" customWidth="1"/>
    <col min="13" max="13" width="13.5546875" customWidth="1"/>
    <col min="14" max="14" width="13.44140625" customWidth="1"/>
    <col min="15" max="16" width="25.5546875" customWidth="1"/>
    <col min="17" max="17" width="14.44140625" customWidth="1"/>
    <col min="18" max="18" width="11.6640625" customWidth="1"/>
    <col min="19" max="19" width="15" customWidth="1"/>
    <col min="20" max="20" width="11.6640625" customWidth="1"/>
    <col min="21" max="21" width="25.44140625" customWidth="1"/>
    <col min="22" max="22" width="25.5546875" customWidth="1"/>
    <col min="23" max="24" width="12" customWidth="1"/>
    <col min="25" max="25" width="11.44140625" customWidth="1"/>
  </cols>
  <sheetData>
    <row r="1" spans="1:25" ht="72.75" customHeight="1" thickBot="1" x14ac:dyDescent="0.45">
      <c r="A1" s="298"/>
      <c r="B1" s="299"/>
      <c r="C1" s="299"/>
      <c r="D1" s="299"/>
      <c r="E1" s="300"/>
      <c r="F1" s="539" t="s">
        <v>1931</v>
      </c>
      <c r="G1" s="539" t="s">
        <v>1932</v>
      </c>
      <c r="H1" s="300"/>
      <c r="I1" s="287" t="s">
        <v>2601</v>
      </c>
      <c r="J1" s="287" t="s">
        <v>2602</v>
      </c>
      <c r="K1" s="764" t="s">
        <v>2603</v>
      </c>
      <c r="L1" s="765"/>
      <c r="M1" s="764" t="s">
        <v>1939</v>
      </c>
      <c r="N1" s="765"/>
      <c r="O1" s="288" t="s">
        <v>1940</v>
      </c>
      <c r="P1" s="288" t="s">
        <v>1941</v>
      </c>
      <c r="Q1" s="766" t="s">
        <v>1942</v>
      </c>
      <c r="R1" s="767"/>
      <c r="S1" s="766" t="s">
        <v>1943</v>
      </c>
      <c r="T1" s="767"/>
      <c r="U1" s="288" t="s">
        <v>1944</v>
      </c>
      <c r="V1" s="288" t="s">
        <v>1945</v>
      </c>
      <c r="W1" s="539" t="s">
        <v>1946</v>
      </c>
      <c r="X1" s="539" t="s">
        <v>1947</v>
      </c>
      <c r="Y1" s="540" t="s">
        <v>24</v>
      </c>
    </row>
  </sheetData>
  <mergeCells count="4">
    <mergeCell ref="K1:L1"/>
    <mergeCell ref="M1:N1"/>
    <mergeCell ref="Q1:R1"/>
    <mergeCell ref="S1:T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JL PRICE LIST</vt:lpstr>
      <vt:lpstr>US Licensing</vt:lpstr>
      <vt:lpstr>Sheet1</vt:lpstr>
      <vt:lpstr>'US Licensing'!Print_Titles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Cathy</dc:creator>
  <cp:keywords/>
  <dc:description/>
  <cp:lastModifiedBy>Saniya Khan</cp:lastModifiedBy>
  <cp:revision/>
  <dcterms:created xsi:type="dcterms:W3CDTF">2009-06-07T13:41:09Z</dcterms:created>
  <dcterms:modified xsi:type="dcterms:W3CDTF">2025-06-20T18:11:43Z</dcterms:modified>
  <cp:category/>
  <cp:contentStatus/>
</cp:coreProperties>
</file>